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20" yWindow="615" windowWidth="19635" windowHeight="7425"/>
  </bookViews>
  <sheets>
    <sheet name="Tabla datos tecnicos" sheetId="1" r:id="rId1"/>
    <sheet name="Datos" sheetId="2" r:id="rId2"/>
  </sheets>
  <definedNames>
    <definedName name="_xlnm._FilterDatabase" localSheetId="1" hidden="1">Datos!$A$1:$AF$9</definedName>
    <definedName name="_xlnm.Print_Area" localSheetId="0">'Tabla datos tecnicos'!$A$1:$C$66</definedName>
    <definedName name="dados3">'Tabla datos tecnicos'!$E$22:$E$25</definedName>
    <definedName name="linha">MATCH('Tabla datos tecnicos'!$B$16,LISTA1,0)</definedName>
    <definedName name="LISTA1">Datos!$A$2:$A$9</definedName>
  </definedNames>
  <calcPr calcId="125725"/>
</workbook>
</file>

<file path=xl/calcChain.xml><?xml version="1.0" encoding="utf-8"?>
<calcChain xmlns="http://schemas.openxmlformats.org/spreadsheetml/2006/main">
  <c r="B50" i="1"/>
  <c r="B27"/>
  <c r="B35"/>
  <c r="B26"/>
  <c r="B31"/>
  <c r="B24"/>
  <c r="B57"/>
  <c r="B48"/>
  <c r="B20"/>
  <c r="B32"/>
  <c r="B22"/>
  <c r="B25"/>
  <c r="B19"/>
  <c r="B17"/>
  <c r="B60"/>
  <c r="B44"/>
  <c r="B34"/>
  <c r="B28"/>
  <c r="B55"/>
  <c r="B52"/>
  <c r="B30"/>
  <c r="B54"/>
  <c r="B29"/>
  <c r="B49"/>
  <c r="B61"/>
  <c r="B33"/>
  <c r="B58"/>
  <c r="B47"/>
</calcChain>
</file>

<file path=xl/sharedStrings.xml><?xml version="1.0" encoding="utf-8"?>
<sst xmlns="http://schemas.openxmlformats.org/spreadsheetml/2006/main" count="243" uniqueCount="110">
  <si>
    <t>Solicitado</t>
  </si>
  <si>
    <t>Ofrecido</t>
  </si>
  <si>
    <t>Datos del fabricante</t>
  </si>
  <si>
    <t>Nombre de la fábrica:</t>
  </si>
  <si>
    <t>País de la fábrica:</t>
  </si>
  <si>
    <t>Dirección:</t>
  </si>
  <si>
    <t>Persona a contactar:</t>
  </si>
  <si>
    <t>Teléfono / fax:</t>
  </si>
  <si>
    <t>E-mail:</t>
  </si>
  <si>
    <t>Nombre del representante:</t>
  </si>
  <si>
    <t>Normas de fabricación y pruebas</t>
  </si>
  <si>
    <t>Modelo</t>
  </si>
  <si>
    <t>Condiciones de operación</t>
  </si>
  <si>
    <t>Tipo de Curva de operación</t>
  </si>
  <si>
    <t>Regulación magnética de la curva de operación In</t>
  </si>
  <si>
    <t>Número de polos (1, 2, 3)</t>
  </si>
  <si>
    <t>Corriente nominal (A)</t>
  </si>
  <si>
    <t>Tensión de referencia para la capacidad de interrupción (V)</t>
  </si>
  <si>
    <t>Capacidad última de Interrupción simétrica Icu (kA)</t>
  </si>
  <si>
    <t>Capacidad Nominal de cortocircuito en servicio (Ics) % Icu</t>
  </si>
  <si>
    <t>Clase de aislación (V)</t>
  </si>
  <si>
    <t>Tensión de impulso soportable (kV)</t>
  </si>
  <si>
    <t>Temperatura ambiente de referencia (°C)</t>
  </si>
  <si>
    <t>Distancia de fuga (mm)</t>
  </si>
  <si>
    <t>Selecione modelo de la E-BT-004</t>
  </si>
  <si>
    <t>Distribuidora</t>
  </si>
  <si>
    <t>GS Código</t>
  </si>
  <si>
    <t>Distribuidora y País</t>
  </si>
  <si>
    <t>Código SAP</t>
  </si>
  <si>
    <t>Clasificación</t>
  </si>
  <si>
    <t>Especificación</t>
  </si>
  <si>
    <r>
      <t xml:space="preserve">Cantidad de polos </t>
    </r>
    <r>
      <rPr>
        <b/>
        <vertAlign val="superscript"/>
        <sz val="8"/>
        <color rgb="FF000000"/>
        <rFont val="Arial"/>
        <family val="2"/>
      </rPr>
      <t>Nota 1</t>
    </r>
  </si>
  <si>
    <r>
      <t>Tensión Nominal (V)</t>
    </r>
    <r>
      <rPr>
        <b/>
        <vertAlign val="superscript"/>
        <sz val="8"/>
        <color rgb="FF000000"/>
        <rFont val="Arial"/>
        <family val="2"/>
      </rPr>
      <t>Nota 2</t>
    </r>
  </si>
  <si>
    <t>Clase de Aislación (V)</t>
  </si>
  <si>
    <t>Tensión de Impulso Soportable (kV)</t>
  </si>
  <si>
    <t>Capacidad de Corto Circuito (kA) mínima</t>
  </si>
  <si>
    <t>Curva</t>
  </si>
  <si>
    <t>IC</t>
  </si>
  <si>
    <t>IEC 60898–1</t>
  </si>
  <si>
    <t>C</t>
  </si>
  <si>
    <t>IR</t>
  </si>
  <si>
    <t>IEC-60947-2</t>
  </si>
  <si>
    <t>120/240</t>
  </si>
  <si>
    <t>Codensa-Colombia</t>
  </si>
  <si>
    <t>Frecuencia</t>
  </si>
  <si>
    <t>Tensión nominal de operación (V)</t>
  </si>
  <si>
    <t>Frecuencia( Hz)</t>
  </si>
  <si>
    <t>Información del Fabricante</t>
  </si>
  <si>
    <t>Regulación magnética de la curva de operación</t>
  </si>
  <si>
    <t>5 a 10 In</t>
  </si>
  <si>
    <t>Temperatura de referencia</t>
  </si>
  <si>
    <t>Nivel de contaminación (IEC-60815-1)</t>
  </si>
  <si>
    <t>Medio(II)</t>
  </si>
  <si>
    <t>Caracteristicas elétricas</t>
  </si>
  <si>
    <t>Caracteristicas de diseño</t>
  </si>
  <si>
    <t>Alta (cm)</t>
  </si>
  <si>
    <t>Ancho(cm)</t>
  </si>
  <si>
    <t>Profundidad (cm)</t>
  </si>
  <si>
    <t>Riel de conexión DIN 35 mm</t>
  </si>
  <si>
    <t>Sí</t>
  </si>
  <si>
    <t>Grado de protección</t>
  </si>
  <si>
    <t>IP20</t>
  </si>
  <si>
    <t>Material de los terminales de conexión</t>
  </si>
  <si>
    <t>Cobre con revestimiento de estaño</t>
  </si>
  <si>
    <r>
      <t>Rango de las secciones de conductores mm</t>
    </r>
    <r>
      <rPr>
        <vertAlign val="superscript"/>
        <sz val="10"/>
        <color theme="1"/>
        <rFont val="Arial"/>
        <family val="2"/>
      </rPr>
      <t>2</t>
    </r>
  </si>
  <si>
    <t>4 a 16</t>
  </si>
  <si>
    <r>
      <t>Secciones de conductores de cobre mm</t>
    </r>
    <r>
      <rPr>
        <b/>
        <vertAlign val="superscript"/>
        <sz val="8"/>
        <color rgb="FF000000"/>
        <rFont val="Arial"/>
        <family val="2"/>
      </rPr>
      <t>2</t>
    </r>
  </si>
  <si>
    <t>10 a 25</t>
  </si>
  <si>
    <t>16 a 35</t>
  </si>
  <si>
    <t>25 a 50</t>
  </si>
  <si>
    <t>35 a 70</t>
  </si>
  <si>
    <t>Terminales °C</t>
  </si>
  <si>
    <t>Piezas externas propensas a ser tocadas °C</t>
  </si>
  <si>
    <t>Partes metálicas externas de los medios de operación °C</t>
  </si>
  <si>
    <t>Otras partes externas °C</t>
  </si>
  <si>
    <t>Metálicas</t>
  </si>
  <si>
    <t>No metálicas</t>
  </si>
  <si>
    <t>Elevación de temperatura IEC 60898</t>
  </si>
  <si>
    <t>Elevación de temperatura IEC 60947</t>
  </si>
  <si>
    <t>-</t>
  </si>
  <si>
    <t>Elevación de temperaturas en Terminales °C 
IEC 60898</t>
  </si>
  <si>
    <t>Elevación de temperaturas en Piezas externas propensas a ser tocadas °C
IEC 60898</t>
  </si>
  <si>
    <t>Elevación de temperaturas en Partes metálicas externas de los medios de operación °C
IEC 60898</t>
  </si>
  <si>
    <t>Elevación de temperaturas en Otras partes externas °C
IEC 60898</t>
  </si>
  <si>
    <t>Elevación de temperatura en Terminales °C 
IEC 60947</t>
  </si>
  <si>
    <t>Elevación de temperatura en medios de operación manual °C (Metalicas)
IEC 60947</t>
  </si>
  <si>
    <t>Elevación de temperatura en medios de operación manual °C (No metalicas)
IEC 60947</t>
  </si>
  <si>
    <t>Elevación de temperatura en piezas diseñadas para ser tocadas pero no sujetadas con las manos °C (Metalicas)
IEC 60947</t>
  </si>
  <si>
    <t>Elevación de temperatura en piezas diseñadas para ser tocadas pero no sujetadas con las manos °C (No metalicas)
IEC 60947</t>
  </si>
  <si>
    <t>Elevación de temperatura en piezas que no necesitan ser tocadas en la operación normal  °C (Metalicas)
IEC 60947</t>
  </si>
  <si>
    <t>Elevación de temperatura en piezas que no necesitan ser tocadas en la operación normal  °C (No metalicas)
IEC 60947</t>
  </si>
  <si>
    <r>
      <rPr>
        <sz val="12"/>
        <color theme="1"/>
        <rFont val="Arial"/>
        <family val="2"/>
      </rPr>
      <t>Especificación Regional  
Interruptores termomagnéticos - E-BT-004
Tabla de Características Garantizadas</t>
    </r>
    <r>
      <rPr>
        <sz val="10"/>
        <color theme="1"/>
        <rFont val="Arial"/>
        <family val="2"/>
      </rPr>
      <t xml:space="preserve">
</t>
    </r>
  </si>
  <si>
    <t>____________________________________________________</t>
  </si>
  <si>
    <t>Nombre completo</t>
  </si>
  <si>
    <t>Corriente Nominal (A)</t>
  </si>
  <si>
    <t>Grupo2</t>
  </si>
  <si>
    <t>Tipo de polo</t>
  </si>
  <si>
    <t>protegido</t>
  </si>
  <si>
    <t>Distancia de en aire (mm)</t>
  </si>
  <si>
    <t>información del fabricante</t>
  </si>
  <si>
    <t>Distancia mínima de escoamento (mm)</t>
  </si>
  <si>
    <t>Indicar grupo de material y distancia de escoamento</t>
  </si>
  <si>
    <t>EBT004/016</t>
  </si>
  <si>
    <t>EBT004/019</t>
  </si>
  <si>
    <t>EBT004/031</t>
  </si>
  <si>
    <t>EBT004/034</t>
  </si>
  <si>
    <t>EBT004/058</t>
  </si>
  <si>
    <t>EBT004/059</t>
  </si>
  <si>
    <t>EBT004/060</t>
  </si>
  <si>
    <t>EBT004/068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</si>
</sst>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lightUp">
        <fgColor theme="0" tint="-0.34998626667073579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7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quotePrefix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4" fillId="0" borderId="3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2" fillId="0" borderId="3" xfId="0" applyFont="1" applyFill="1" applyBorder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10" fillId="0" borderId="3" xfId="0" applyFont="1" applyBorder="1" applyAlignment="1">
      <alignment horizontal="right"/>
    </xf>
    <xf numFmtId="0" fontId="7" fillId="3" borderId="2" xfId="0" applyFont="1" applyFill="1" applyBorder="1" applyAlignment="1">
      <alignment horizontal="center" wrapText="1"/>
    </xf>
    <xf numFmtId="9" fontId="7" fillId="3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12" fillId="0" borderId="2" xfId="0" applyFont="1" applyFill="1" applyBorder="1"/>
    <xf numFmtId="0" fontId="7" fillId="0" borderId="2" xfId="0" applyFont="1" applyFill="1" applyBorder="1" applyAlignment="1">
      <alignment horizontal="center" wrapText="1"/>
    </xf>
    <xf numFmtId="0" fontId="0" fillId="0" borderId="2" xfId="0" applyBorder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vertical="center"/>
    </xf>
    <xf numFmtId="0" fontId="12" fillId="4" borderId="2" xfId="0" applyFont="1" applyFill="1" applyBorder="1"/>
    <xf numFmtId="0" fontId="2" fillId="5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Normal_Datasheet (Calibri 8)" xfId="1"/>
  </cellStyles>
  <dxfs count="6">
    <dxf>
      <fill>
        <patternFill>
          <bgColor theme="0" tint="-4.9989318521683403E-2"/>
        </patternFill>
      </fill>
    </dxf>
    <dxf>
      <fill>
        <patternFill patternType="solid">
          <bgColor theme="0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bgColor theme="0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1623942</xdr:colOff>
      <xdr:row>0</xdr:row>
      <xdr:rowOff>1127625</xdr:rowOff>
    </xdr:to>
    <xdr:pic>
      <xdr:nvPicPr>
        <xdr:cNvPr id="2" name="1 Imagen" descr="C:\Users\cl087315029\Documents\LNDx\logo LNDx v0.bmp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625"/>
          <a:ext cx="1623942" cy="108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1364342</xdr:colOff>
      <xdr:row>61</xdr:row>
      <xdr:rowOff>105210</xdr:rowOff>
    </xdr:from>
    <xdr:to>
      <xdr:col>0</xdr:col>
      <xdr:colOff>2012342</xdr:colOff>
      <xdr:row>63</xdr:row>
      <xdr:rowOff>120210</xdr:rowOff>
    </xdr:to>
    <xdr:sp macro="" textlink="">
      <xdr:nvSpPr>
        <xdr:cNvPr id="3" name="2 Flecha derecha"/>
        <xdr:cNvSpPr/>
      </xdr:nvSpPr>
      <xdr:spPr>
        <a:xfrm rot="772317">
          <a:off x="1364342" y="12373410"/>
          <a:ext cx="648000" cy="396000"/>
        </a:xfrm>
        <a:prstGeom prst="rightArrow">
          <a:avLst/>
        </a:prstGeom>
        <a:ln w="9525"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Firma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1:G65"/>
  <sheetViews>
    <sheetView tabSelected="1" workbookViewId="0">
      <selection activeCell="B4" sqref="B4"/>
    </sheetView>
  </sheetViews>
  <sheetFormatPr baseColWidth="10" defaultColWidth="0" defaultRowHeight="15" zeroHeight="1"/>
  <cols>
    <col min="1" max="1" width="52.7109375" customWidth="1"/>
    <col min="2" max="3" width="30.7109375" customWidth="1"/>
    <col min="4" max="4" width="1.7109375" customWidth="1"/>
    <col min="5" max="5" width="11.42578125" hidden="1" customWidth="1"/>
    <col min="6" max="6" width="11.85546875" hidden="1" customWidth="1"/>
    <col min="7" max="16384" width="11.42578125" hidden="1"/>
  </cols>
  <sheetData>
    <row r="1" spans="1:3" ht="96" customHeight="1">
      <c r="A1" s="32" t="s">
        <v>91</v>
      </c>
      <c r="B1" s="32"/>
      <c r="C1" s="32"/>
    </row>
    <row r="2" spans="1:3">
      <c r="A2" s="1"/>
      <c r="B2" s="10" t="s">
        <v>0</v>
      </c>
      <c r="C2" s="10" t="s">
        <v>1</v>
      </c>
    </row>
    <row r="3" spans="1:3">
      <c r="A3" s="33" t="s">
        <v>2</v>
      </c>
      <c r="B3" s="33"/>
      <c r="C3" s="33"/>
    </row>
    <row r="4" spans="1:3">
      <c r="A4" s="11" t="s">
        <v>3</v>
      </c>
      <c r="B4" s="13" t="s">
        <v>47</v>
      </c>
      <c r="C4" s="12"/>
    </row>
    <row r="5" spans="1:3">
      <c r="A5" s="11" t="s">
        <v>4</v>
      </c>
      <c r="B5" s="13" t="s">
        <v>47</v>
      </c>
      <c r="C5" s="12"/>
    </row>
    <row r="6" spans="1:3">
      <c r="A6" s="11" t="s">
        <v>5</v>
      </c>
      <c r="B6" s="13" t="s">
        <v>47</v>
      </c>
      <c r="C6" s="12"/>
    </row>
    <row r="7" spans="1:3">
      <c r="A7" s="11" t="s">
        <v>6</v>
      </c>
      <c r="B7" s="13" t="s">
        <v>47</v>
      </c>
      <c r="C7" s="12"/>
    </row>
    <row r="8" spans="1:3">
      <c r="A8" s="11" t="s">
        <v>7</v>
      </c>
      <c r="B8" s="13" t="s">
        <v>47</v>
      </c>
      <c r="C8" s="12"/>
    </row>
    <row r="9" spans="1:3">
      <c r="A9" s="11" t="s">
        <v>8</v>
      </c>
      <c r="B9" s="13" t="s">
        <v>47</v>
      </c>
      <c r="C9" s="12"/>
    </row>
    <row r="10" spans="1:3">
      <c r="A10" s="11" t="s">
        <v>9</v>
      </c>
      <c r="B10" s="13" t="s">
        <v>47</v>
      </c>
      <c r="C10" s="12"/>
    </row>
    <row r="11" spans="1:3">
      <c r="A11" s="11" t="s">
        <v>5</v>
      </c>
      <c r="B11" s="13" t="s">
        <v>47</v>
      </c>
      <c r="C11" s="12"/>
    </row>
    <row r="12" spans="1:3">
      <c r="A12" s="11" t="s">
        <v>6</v>
      </c>
      <c r="B12" s="13" t="s">
        <v>47</v>
      </c>
      <c r="C12" s="12"/>
    </row>
    <row r="13" spans="1:3">
      <c r="A13" s="11" t="s">
        <v>7</v>
      </c>
      <c r="B13" s="13" t="s">
        <v>47</v>
      </c>
      <c r="C13" s="12"/>
    </row>
    <row r="14" spans="1:3">
      <c r="A14" s="11" t="s">
        <v>8</v>
      </c>
      <c r="B14" s="13" t="s">
        <v>47</v>
      </c>
      <c r="C14" s="12"/>
    </row>
    <row r="15" spans="1:3">
      <c r="A15" s="33" t="s">
        <v>12</v>
      </c>
      <c r="B15" s="33"/>
      <c r="C15" s="33"/>
    </row>
    <row r="16" spans="1:3">
      <c r="A16" s="12" t="s">
        <v>24</v>
      </c>
      <c r="B16" s="31" t="s">
        <v>109</v>
      </c>
      <c r="C16" s="12"/>
    </row>
    <row r="17" spans="1:7">
      <c r="A17" s="11" t="s">
        <v>25</v>
      </c>
      <c r="B17" s="13" t="str">
        <f ca="1">INDIRECT("Datos!B" &amp; linha+1)</f>
        <v>Codensa-Colombia</v>
      </c>
      <c r="C17" s="12"/>
    </row>
    <row r="18" spans="1:7">
      <c r="A18" s="33" t="s">
        <v>12</v>
      </c>
      <c r="B18" s="33"/>
      <c r="C18" s="33"/>
    </row>
    <row r="19" spans="1:7">
      <c r="A19" s="12" t="s">
        <v>45</v>
      </c>
      <c r="B19" s="13" t="str">
        <f ca="1">INDIRECT("Datos!g" &amp; linha+1)</f>
        <v>120/240</v>
      </c>
      <c r="C19" s="14"/>
    </row>
    <row r="20" spans="1:7">
      <c r="A20" s="12" t="s">
        <v>46</v>
      </c>
      <c r="B20" s="13">
        <f ca="1">INDIRECT("Datos!h" &amp; linha+1)</f>
        <v>60</v>
      </c>
      <c r="C20" s="14"/>
    </row>
    <row r="21" spans="1:7">
      <c r="A21" s="33" t="s">
        <v>53</v>
      </c>
      <c r="B21" s="33"/>
      <c r="C21" s="33"/>
    </row>
    <row r="22" spans="1:7">
      <c r="A22" s="12" t="s">
        <v>10</v>
      </c>
      <c r="B22" s="13" t="str">
        <f ca="1">INDIRECT("Datos!e" &amp; linha+1)</f>
        <v>IEC-60947-2</v>
      </c>
      <c r="C22" s="14"/>
    </row>
    <row r="23" spans="1:7">
      <c r="A23" s="12" t="s">
        <v>11</v>
      </c>
      <c r="B23" s="13" t="s">
        <v>47</v>
      </c>
      <c r="C23" s="14"/>
    </row>
    <row r="24" spans="1:7">
      <c r="A24" s="12" t="s">
        <v>15</v>
      </c>
      <c r="B24" s="13">
        <f ca="1">INDIRECT("Datos!f" &amp; linha+1)</f>
        <v>1</v>
      </c>
      <c r="C24" s="14"/>
    </row>
    <row r="25" spans="1:7">
      <c r="A25" s="12" t="s">
        <v>16</v>
      </c>
      <c r="B25" s="13">
        <f ca="1">INDIRECT("Datos!k" &amp; linha+1)</f>
        <v>125</v>
      </c>
      <c r="C25" s="14"/>
    </row>
    <row r="26" spans="1:7">
      <c r="A26" s="12" t="s">
        <v>17</v>
      </c>
      <c r="B26" s="13" t="str">
        <f ca="1">INDIRECT("Datos!g" &amp; linha+1)</f>
        <v>120/240</v>
      </c>
      <c r="C26" s="12"/>
    </row>
    <row r="27" spans="1:7">
      <c r="A27" s="12" t="s">
        <v>18</v>
      </c>
      <c r="B27" s="13">
        <f ca="1">INDIRECT("Datos!l" &amp; linha+1)</f>
        <v>4.5</v>
      </c>
      <c r="C27" s="12"/>
      <c r="G27" s="4"/>
    </row>
    <row r="28" spans="1:7">
      <c r="A28" s="12" t="s">
        <v>19</v>
      </c>
      <c r="B28" s="13">
        <f ca="1">INDIRECT("Datos!m" &amp; linha+1)</f>
        <v>0.75</v>
      </c>
      <c r="C28" s="12"/>
    </row>
    <row r="29" spans="1:7">
      <c r="A29" s="12" t="s">
        <v>13</v>
      </c>
      <c r="B29" s="13" t="str">
        <f ca="1">INDIRECT("Datos!n" &amp; linha+1)</f>
        <v>C</v>
      </c>
      <c r="C29" s="12"/>
    </row>
    <row r="30" spans="1:7">
      <c r="A30" s="12" t="s">
        <v>14</v>
      </c>
      <c r="B30" s="13" t="str">
        <f ca="1">INDIRECT("Datos!o" &amp; linha+1)</f>
        <v>5 a 10 In</v>
      </c>
      <c r="C30" s="12"/>
    </row>
    <row r="31" spans="1:7">
      <c r="A31" s="12" t="s">
        <v>20</v>
      </c>
      <c r="B31" s="13">
        <f ca="1">INDIRECT("Datos!i" &amp; linha+1)</f>
        <v>400</v>
      </c>
      <c r="C31" s="12"/>
    </row>
    <row r="32" spans="1:7">
      <c r="A32" s="12" t="s">
        <v>21</v>
      </c>
      <c r="B32" s="13">
        <f ca="1">INDIRECT("Datos!j" &amp; linha+1)</f>
        <v>2.5</v>
      </c>
      <c r="C32" s="12"/>
    </row>
    <row r="33" spans="1:3">
      <c r="A33" s="12" t="s">
        <v>22</v>
      </c>
      <c r="B33" s="13">
        <f ca="1">INDIRECT("Datos!p" &amp; linha+1)</f>
        <v>30</v>
      </c>
      <c r="C33" s="12"/>
    </row>
    <row r="34" spans="1:3">
      <c r="A34" s="12" t="s">
        <v>23</v>
      </c>
      <c r="B34" s="13" t="str">
        <f ca="1">INDIRECT("Datos!q" &amp; linha+1)</f>
        <v>información del fabricante</v>
      </c>
      <c r="C34" s="12"/>
    </row>
    <row r="35" spans="1:3">
      <c r="A35" s="12" t="s">
        <v>51</v>
      </c>
      <c r="B35" s="13" t="str">
        <f ca="1">INDIRECT("Datos!r" &amp; linha+1)</f>
        <v>Medio(II)</v>
      </c>
      <c r="C35" s="12"/>
    </row>
    <row r="36" spans="1:3" ht="26.25">
      <c r="A36" s="29" t="s">
        <v>100</v>
      </c>
      <c r="B36" s="28" t="s">
        <v>101</v>
      </c>
      <c r="C36" s="12"/>
    </row>
    <row r="37" spans="1:3">
      <c r="A37" s="33" t="s">
        <v>54</v>
      </c>
      <c r="B37" s="33"/>
      <c r="C37" s="33"/>
    </row>
    <row r="38" spans="1:3">
      <c r="A38" s="15" t="s">
        <v>55</v>
      </c>
      <c r="B38" s="13" t="s">
        <v>47</v>
      </c>
      <c r="C38" s="12"/>
    </row>
    <row r="39" spans="1:3">
      <c r="A39" s="15" t="s">
        <v>56</v>
      </c>
      <c r="B39" s="13" t="s">
        <v>47</v>
      </c>
      <c r="C39" s="12"/>
    </row>
    <row r="40" spans="1:3">
      <c r="A40" s="15" t="s">
        <v>57</v>
      </c>
      <c r="B40" s="13" t="s">
        <v>47</v>
      </c>
      <c r="C40" s="12"/>
    </row>
    <row r="41" spans="1:3">
      <c r="A41" s="14" t="s">
        <v>58</v>
      </c>
      <c r="B41" s="13" t="s">
        <v>59</v>
      </c>
      <c r="C41" s="12"/>
    </row>
    <row r="42" spans="1:3">
      <c r="A42" s="15" t="s">
        <v>60</v>
      </c>
      <c r="B42" s="13" t="s">
        <v>61</v>
      </c>
      <c r="C42" s="12"/>
    </row>
    <row r="43" spans="1:3">
      <c r="A43" s="12" t="s">
        <v>62</v>
      </c>
      <c r="B43" s="13" t="s">
        <v>63</v>
      </c>
      <c r="C43" s="12"/>
    </row>
    <row r="44" spans="1:3">
      <c r="A44" s="12" t="s">
        <v>64</v>
      </c>
      <c r="B44" s="13" t="str">
        <f ca="1">INDIRECT("Datos!s" &amp; linha+1)</f>
        <v>35 a 70</v>
      </c>
      <c r="C44" s="12"/>
    </row>
    <row r="45" spans="1:3">
      <c r="A45" s="26" t="s">
        <v>96</v>
      </c>
      <c r="B45" s="27" t="s">
        <v>97</v>
      </c>
      <c r="C45" s="12"/>
    </row>
    <row r="46" spans="1:3">
      <c r="A46" s="33" t="s">
        <v>77</v>
      </c>
      <c r="B46" s="33"/>
      <c r="C46" s="33"/>
    </row>
    <row r="47" spans="1:3">
      <c r="A47" s="16" t="s">
        <v>71</v>
      </c>
      <c r="B47" s="13" t="str">
        <f ca="1">INDIRECT("Datos!t" &amp; linha+1)</f>
        <v>-</v>
      </c>
      <c r="C47" s="12"/>
    </row>
    <row r="48" spans="1:3">
      <c r="A48" s="16" t="s">
        <v>72</v>
      </c>
      <c r="B48" s="13" t="str">
        <f ca="1">INDIRECT("Datos!u" &amp; linha+1)</f>
        <v>-</v>
      </c>
      <c r="C48" s="12"/>
    </row>
    <row r="49" spans="1:3">
      <c r="A49" s="17" t="s">
        <v>73</v>
      </c>
      <c r="B49" s="13" t="str">
        <f ca="1">INDIRECT("Datos!v" &amp; linha+1)</f>
        <v>-</v>
      </c>
      <c r="C49" s="12"/>
    </row>
    <row r="50" spans="1:3">
      <c r="A50" s="16" t="s">
        <v>74</v>
      </c>
      <c r="B50" s="13" t="str">
        <f ca="1">INDIRECT("Datos!w" &amp; linha+1)</f>
        <v>-</v>
      </c>
      <c r="C50" s="12"/>
    </row>
    <row r="51" spans="1:3">
      <c r="A51" s="33" t="s">
        <v>78</v>
      </c>
      <c r="B51" s="33"/>
      <c r="C51" s="33"/>
    </row>
    <row r="52" spans="1:3">
      <c r="A52" s="16" t="s">
        <v>71</v>
      </c>
      <c r="B52" s="13">
        <f ca="1">INDIRECT("Datos!x" &amp; linha+1)</f>
        <v>80</v>
      </c>
      <c r="C52" s="14"/>
    </row>
    <row r="53" spans="1:3">
      <c r="A53" s="16" t="s">
        <v>72</v>
      </c>
      <c r="B53" s="18"/>
      <c r="C53" s="14"/>
    </row>
    <row r="54" spans="1:3">
      <c r="A54" s="19" t="s">
        <v>75</v>
      </c>
      <c r="B54" s="13">
        <f ca="1">INDIRECT("Datos!y" &amp; linha+1)</f>
        <v>25</v>
      </c>
      <c r="C54" s="14"/>
    </row>
    <row r="55" spans="1:3">
      <c r="A55" s="19" t="s">
        <v>76</v>
      </c>
      <c r="B55" s="13">
        <f ca="1">INDIRECT("Datos!x" &amp; linha+1)</f>
        <v>80</v>
      </c>
      <c r="C55" s="14"/>
    </row>
    <row r="56" spans="1:3">
      <c r="A56" s="16" t="s">
        <v>73</v>
      </c>
      <c r="B56" s="18"/>
      <c r="C56" s="14"/>
    </row>
    <row r="57" spans="1:3">
      <c r="A57" s="19" t="s">
        <v>75</v>
      </c>
      <c r="B57" s="13">
        <f ca="1">INDIRECT("Datos!aa" &amp; linha+1)</f>
        <v>40</v>
      </c>
      <c r="C57" s="14"/>
    </row>
    <row r="58" spans="1:3">
      <c r="A58" s="19" t="s">
        <v>76</v>
      </c>
      <c r="B58" s="13">
        <f ca="1">INDIRECT("Datos!ab" &amp; linha+1)</f>
        <v>50</v>
      </c>
      <c r="C58" s="14"/>
    </row>
    <row r="59" spans="1:3">
      <c r="A59" s="16" t="s">
        <v>74</v>
      </c>
      <c r="B59" s="18"/>
      <c r="C59" s="14"/>
    </row>
    <row r="60" spans="1:3">
      <c r="A60" s="19" t="s">
        <v>75</v>
      </c>
      <c r="B60" s="13">
        <f ca="1">INDIRECT("Datos!ac" &amp; linha+1)</f>
        <v>50</v>
      </c>
      <c r="C60" s="14"/>
    </row>
    <row r="61" spans="1:3">
      <c r="A61" s="19" t="s">
        <v>76</v>
      </c>
      <c r="B61" s="13">
        <f ca="1">INDIRECT("Datos!ad" &amp; linha+1)</f>
        <v>60</v>
      </c>
      <c r="C61" s="14"/>
    </row>
    <row r="62" spans="1:3"/>
    <row r="63" spans="1:3"/>
    <row r="64" spans="1:3">
      <c r="A64" s="34" t="s">
        <v>92</v>
      </c>
      <c r="B64" s="34"/>
      <c r="C64" s="34"/>
    </row>
    <row r="65" spans="1:3">
      <c r="A65" s="34" t="s">
        <v>93</v>
      </c>
      <c r="B65" s="34"/>
      <c r="C65" s="34"/>
    </row>
  </sheetData>
  <mergeCells count="10">
    <mergeCell ref="A37:C37"/>
    <mergeCell ref="A46:C46"/>
    <mergeCell ref="A51:C51"/>
    <mergeCell ref="A65:C65"/>
    <mergeCell ref="A64:C64"/>
    <mergeCell ref="A1:C1"/>
    <mergeCell ref="A3:C3"/>
    <mergeCell ref="A18:C18"/>
    <mergeCell ref="A21:C21"/>
    <mergeCell ref="A15:C15"/>
  </mergeCells>
  <conditionalFormatting sqref="C2:C3 C18 C21 C37 C46">
    <cfRule type="expression" dxfId="5" priority="67" stopIfTrue="1">
      <formula>"($P$7=0)"</formula>
    </cfRule>
    <cfRule type="expression" dxfId="4" priority="68" stopIfTrue="1">
      <formula>(AND(MOD(ROW(),2)=1,#REF!=1))</formula>
    </cfRule>
  </conditionalFormatting>
  <conditionalFormatting sqref="B3 B2:C2 B18 B21 B37 B46">
    <cfRule type="expression" dxfId="3" priority="65" stopIfTrue="1">
      <formula>"($P$7=0)"</formula>
    </cfRule>
    <cfRule type="expression" dxfId="2" priority="66" stopIfTrue="1">
      <formula>(AND(MOD(ROW(),2)=1,#REF!=1))</formula>
    </cfRule>
  </conditionalFormatting>
  <conditionalFormatting sqref="A3:C3 A15:C15 A18:C18 A21:C21 A37:C37 A46:C46 A51:C51">
    <cfRule type="expression" dxfId="1" priority="63" stopIfTrue="1">
      <formula>"($P$7=0)"</formula>
    </cfRule>
    <cfRule type="expression" dxfId="0" priority="64" stopIfTrue="1">
      <formula>(AND(MOD(ROW(),2)=1,#REF!=1))</formula>
    </cfRule>
  </conditionalFormatting>
  <dataValidations count="1">
    <dataValidation type="list" allowBlank="1" showInputMessage="1" showErrorMessage="1" promptTitle="Seleccione el modelo de ITM" prompt="Seleccione el modelo de ITM conforme E-BT-004." sqref="B16">
      <formula1>INDIRECT("Lista1")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69" orientation="portrait" r:id="rId1"/>
  <headerFooter>
    <oddHeader>&amp;R&amp;D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AF9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6" sqref="B16"/>
    </sheetView>
  </sheetViews>
  <sheetFormatPr baseColWidth="10" defaultRowHeight="15" outlineLevelCol="1"/>
  <cols>
    <col min="2" max="2" width="32.140625" style="22" customWidth="1"/>
    <col min="16" max="16" width="11.28515625" bestFit="1" customWidth="1"/>
    <col min="17" max="17" width="18.42578125" customWidth="1"/>
    <col min="20" max="20" width="14.7109375" hidden="1" customWidth="1" outlineLevel="1"/>
    <col min="21" max="21" width="22" hidden="1" customWidth="1" outlineLevel="1"/>
    <col min="22" max="22" width="22.85546875" hidden="1" customWidth="1" outlineLevel="1"/>
    <col min="23" max="23" width="21" hidden="1" customWidth="1" outlineLevel="1"/>
    <col min="24" max="24" width="16.42578125" hidden="1" customWidth="1" outlineLevel="1"/>
    <col min="25" max="25" width="17.140625" hidden="1" customWidth="1" outlineLevel="1"/>
    <col min="26" max="26" width="20.7109375" hidden="1" customWidth="1" outlineLevel="1"/>
    <col min="27" max="27" width="26.85546875" hidden="1" customWidth="1" outlineLevel="1"/>
    <col min="28" max="28" width="34.7109375" hidden="1" customWidth="1" outlineLevel="1"/>
    <col min="29" max="29" width="32.140625" hidden="1" customWidth="1" outlineLevel="1"/>
    <col min="30" max="30" width="34.28515625" hidden="1" customWidth="1" outlineLevel="1"/>
    <col min="31" max="31" width="6.7109375" bestFit="1" customWidth="1" collapsed="1"/>
  </cols>
  <sheetData>
    <row r="1" spans="1:32" ht="67.5">
      <c r="A1" s="5" t="s">
        <v>26</v>
      </c>
      <c r="B1" s="6" t="s">
        <v>27</v>
      </c>
      <c r="C1" s="5" t="s">
        <v>28</v>
      </c>
      <c r="D1" s="5" t="s">
        <v>29</v>
      </c>
      <c r="E1" s="5" t="s">
        <v>30</v>
      </c>
      <c r="F1" s="5" t="s">
        <v>31</v>
      </c>
      <c r="G1" s="5" t="s">
        <v>32</v>
      </c>
      <c r="H1" s="5" t="s">
        <v>44</v>
      </c>
      <c r="I1" s="5" t="s">
        <v>33</v>
      </c>
      <c r="J1" s="5" t="s">
        <v>34</v>
      </c>
      <c r="K1" s="5" t="s">
        <v>94</v>
      </c>
      <c r="L1" s="5" t="s">
        <v>35</v>
      </c>
      <c r="M1" s="5" t="s">
        <v>19</v>
      </c>
      <c r="N1" s="5" t="s">
        <v>36</v>
      </c>
      <c r="O1" s="6" t="s">
        <v>48</v>
      </c>
      <c r="P1" s="6" t="s">
        <v>50</v>
      </c>
      <c r="Q1" s="6" t="s">
        <v>23</v>
      </c>
      <c r="R1" s="6" t="s">
        <v>51</v>
      </c>
      <c r="S1" s="6" t="s">
        <v>66</v>
      </c>
      <c r="T1" s="6" t="s">
        <v>80</v>
      </c>
      <c r="U1" s="6" t="s">
        <v>81</v>
      </c>
      <c r="V1" s="6" t="s">
        <v>82</v>
      </c>
      <c r="W1" s="6" t="s">
        <v>83</v>
      </c>
      <c r="X1" s="6" t="s">
        <v>84</v>
      </c>
      <c r="Y1" s="6" t="s">
        <v>85</v>
      </c>
      <c r="Z1" s="6" t="s">
        <v>86</v>
      </c>
      <c r="AA1" s="6" t="s">
        <v>87</v>
      </c>
      <c r="AB1" s="6" t="s">
        <v>88</v>
      </c>
      <c r="AC1" s="6" t="s">
        <v>89</v>
      </c>
      <c r="AD1" s="6" t="s">
        <v>90</v>
      </c>
      <c r="AE1" s="6" t="s">
        <v>95</v>
      </c>
      <c r="AF1" s="6" t="s">
        <v>98</v>
      </c>
    </row>
    <row r="2" spans="1:32" ht="15" customHeight="1">
      <c r="A2" s="25" t="s">
        <v>102</v>
      </c>
      <c r="B2" s="24" t="s">
        <v>43</v>
      </c>
      <c r="C2" s="3"/>
      <c r="D2" s="24" t="s">
        <v>37</v>
      </c>
      <c r="E2" s="2" t="s">
        <v>38</v>
      </c>
      <c r="F2" s="2">
        <v>1</v>
      </c>
      <c r="G2" s="2" t="s">
        <v>42</v>
      </c>
      <c r="H2" s="2">
        <v>60</v>
      </c>
      <c r="I2" s="2">
        <v>400</v>
      </c>
      <c r="J2" s="2">
        <v>2.5</v>
      </c>
      <c r="K2" s="2">
        <v>50</v>
      </c>
      <c r="L2" s="20">
        <v>4.5</v>
      </c>
      <c r="M2" s="21">
        <v>1</v>
      </c>
      <c r="N2" s="2" t="s">
        <v>39</v>
      </c>
      <c r="O2" s="7" t="s">
        <v>49</v>
      </c>
      <c r="P2" s="7">
        <v>30</v>
      </c>
      <c r="Q2" s="8">
        <v>3</v>
      </c>
      <c r="R2" s="8" t="s">
        <v>52</v>
      </c>
      <c r="S2" s="9" t="s">
        <v>65</v>
      </c>
      <c r="T2" s="7">
        <v>60</v>
      </c>
      <c r="U2" s="7">
        <v>40</v>
      </c>
      <c r="V2" s="7">
        <v>25</v>
      </c>
      <c r="W2" s="7">
        <v>60</v>
      </c>
      <c r="X2" s="7" t="s">
        <v>79</v>
      </c>
      <c r="Y2" s="7" t="s">
        <v>79</v>
      </c>
      <c r="Z2" s="7" t="s">
        <v>79</v>
      </c>
      <c r="AA2" s="7" t="s">
        <v>79</v>
      </c>
      <c r="AB2" s="7" t="s">
        <v>79</v>
      </c>
      <c r="AC2" s="7" t="s">
        <v>79</v>
      </c>
      <c r="AD2" s="7" t="s">
        <v>79</v>
      </c>
      <c r="AE2" s="30">
        <v>2</v>
      </c>
      <c r="AF2" s="8">
        <v>3</v>
      </c>
    </row>
    <row r="3" spans="1:32" ht="15" customHeight="1">
      <c r="A3" s="25" t="s">
        <v>103</v>
      </c>
      <c r="B3" s="24" t="s">
        <v>43</v>
      </c>
      <c r="C3" s="3"/>
      <c r="D3" s="24" t="s">
        <v>37</v>
      </c>
      <c r="E3" s="2" t="s">
        <v>38</v>
      </c>
      <c r="F3" s="2">
        <v>1</v>
      </c>
      <c r="G3" s="2" t="s">
        <v>42</v>
      </c>
      <c r="H3" s="2">
        <v>60</v>
      </c>
      <c r="I3" s="2">
        <v>400</v>
      </c>
      <c r="J3" s="2">
        <v>2.5</v>
      </c>
      <c r="K3" s="2">
        <v>63</v>
      </c>
      <c r="L3" s="20">
        <v>4.5</v>
      </c>
      <c r="M3" s="21">
        <v>1</v>
      </c>
      <c r="N3" s="2" t="s">
        <v>39</v>
      </c>
      <c r="O3" s="7" t="s">
        <v>49</v>
      </c>
      <c r="P3" s="7">
        <v>30</v>
      </c>
      <c r="Q3" s="8">
        <v>3</v>
      </c>
      <c r="R3" s="8" t="s">
        <v>52</v>
      </c>
      <c r="S3" s="9" t="s">
        <v>67</v>
      </c>
      <c r="T3" s="7">
        <v>60</v>
      </c>
      <c r="U3" s="7">
        <v>40</v>
      </c>
      <c r="V3" s="7">
        <v>25</v>
      </c>
      <c r="W3" s="7">
        <v>60</v>
      </c>
      <c r="X3" s="7" t="s">
        <v>79</v>
      </c>
      <c r="Y3" s="7" t="s">
        <v>79</v>
      </c>
      <c r="Z3" s="7" t="s">
        <v>79</v>
      </c>
      <c r="AA3" s="7" t="s">
        <v>79</v>
      </c>
      <c r="AB3" s="7" t="s">
        <v>79</v>
      </c>
      <c r="AC3" s="7" t="s">
        <v>79</v>
      </c>
      <c r="AD3" s="7" t="s">
        <v>79</v>
      </c>
      <c r="AE3" s="30">
        <v>2</v>
      </c>
      <c r="AF3" s="8">
        <v>3</v>
      </c>
    </row>
    <row r="4" spans="1:32" ht="15" customHeight="1">
      <c r="A4" s="25" t="s">
        <v>104</v>
      </c>
      <c r="B4" s="24" t="s">
        <v>43</v>
      </c>
      <c r="C4" s="3"/>
      <c r="D4" s="24" t="s">
        <v>37</v>
      </c>
      <c r="E4" s="2" t="s">
        <v>38</v>
      </c>
      <c r="F4" s="2">
        <v>3</v>
      </c>
      <c r="G4" s="2" t="s">
        <v>42</v>
      </c>
      <c r="H4" s="2">
        <v>60</v>
      </c>
      <c r="I4" s="2">
        <v>400</v>
      </c>
      <c r="J4" s="2">
        <v>2.5</v>
      </c>
      <c r="K4" s="2">
        <v>40</v>
      </c>
      <c r="L4" s="20">
        <v>4.5</v>
      </c>
      <c r="M4" s="21">
        <v>1</v>
      </c>
      <c r="N4" s="2" t="s">
        <v>39</v>
      </c>
      <c r="O4" s="7" t="s">
        <v>49</v>
      </c>
      <c r="P4" s="7">
        <v>30</v>
      </c>
      <c r="Q4" s="8">
        <v>3</v>
      </c>
      <c r="R4" s="8" t="s">
        <v>52</v>
      </c>
      <c r="S4" s="9" t="s">
        <v>65</v>
      </c>
      <c r="T4" s="7">
        <v>60</v>
      </c>
      <c r="U4" s="7">
        <v>40</v>
      </c>
      <c r="V4" s="7">
        <v>25</v>
      </c>
      <c r="W4" s="7">
        <v>60</v>
      </c>
      <c r="X4" s="7" t="s">
        <v>79</v>
      </c>
      <c r="Y4" s="7" t="s">
        <v>79</v>
      </c>
      <c r="Z4" s="7" t="s">
        <v>79</v>
      </c>
      <c r="AA4" s="7" t="s">
        <v>79</v>
      </c>
      <c r="AB4" s="7" t="s">
        <v>79</v>
      </c>
      <c r="AC4" s="7" t="s">
        <v>79</v>
      </c>
      <c r="AD4" s="7" t="s">
        <v>79</v>
      </c>
      <c r="AE4" s="30">
        <v>2</v>
      </c>
      <c r="AF4" s="8">
        <v>3</v>
      </c>
    </row>
    <row r="5" spans="1:32" ht="15" customHeight="1">
      <c r="A5" s="25" t="s">
        <v>105</v>
      </c>
      <c r="B5" s="24" t="s">
        <v>43</v>
      </c>
      <c r="C5" s="3"/>
      <c r="D5" s="24" t="s">
        <v>37</v>
      </c>
      <c r="E5" s="2" t="s">
        <v>38</v>
      </c>
      <c r="F5" s="2">
        <v>3</v>
      </c>
      <c r="G5" s="2" t="s">
        <v>42</v>
      </c>
      <c r="H5" s="2">
        <v>60</v>
      </c>
      <c r="I5" s="2">
        <v>400</v>
      </c>
      <c r="J5" s="2">
        <v>2.5</v>
      </c>
      <c r="K5" s="2">
        <v>63</v>
      </c>
      <c r="L5" s="20">
        <v>4.5</v>
      </c>
      <c r="M5" s="21">
        <v>1</v>
      </c>
      <c r="N5" s="2" t="s">
        <v>39</v>
      </c>
      <c r="O5" s="7" t="s">
        <v>49</v>
      </c>
      <c r="P5" s="7">
        <v>30</v>
      </c>
      <c r="Q5" s="8">
        <v>3</v>
      </c>
      <c r="R5" s="8" t="s">
        <v>52</v>
      </c>
      <c r="S5" s="9" t="s">
        <v>67</v>
      </c>
      <c r="T5" s="7">
        <v>60</v>
      </c>
      <c r="U5" s="7">
        <v>40</v>
      </c>
      <c r="V5" s="7">
        <v>25</v>
      </c>
      <c r="W5" s="7">
        <v>60</v>
      </c>
      <c r="X5" s="7" t="s">
        <v>79</v>
      </c>
      <c r="Y5" s="7" t="s">
        <v>79</v>
      </c>
      <c r="Z5" s="7" t="s">
        <v>79</v>
      </c>
      <c r="AA5" s="7" t="s">
        <v>79</v>
      </c>
      <c r="AB5" s="7" t="s">
        <v>79</v>
      </c>
      <c r="AC5" s="7" t="s">
        <v>79</v>
      </c>
      <c r="AD5" s="7" t="s">
        <v>79</v>
      </c>
      <c r="AE5" s="30">
        <v>2</v>
      </c>
      <c r="AF5" s="8">
        <v>3</v>
      </c>
    </row>
    <row r="6" spans="1:32" ht="15" customHeight="1">
      <c r="A6" s="25" t="s">
        <v>106</v>
      </c>
      <c r="B6" s="24" t="s">
        <v>43</v>
      </c>
      <c r="C6" s="3"/>
      <c r="D6" s="24" t="s">
        <v>37</v>
      </c>
      <c r="E6" s="2" t="s">
        <v>38</v>
      </c>
      <c r="F6" s="2">
        <v>3</v>
      </c>
      <c r="G6" s="2" t="s">
        <v>42</v>
      </c>
      <c r="H6" s="2">
        <v>60</v>
      </c>
      <c r="I6" s="2">
        <v>400</v>
      </c>
      <c r="J6" s="2">
        <v>2.5</v>
      </c>
      <c r="K6" s="2">
        <v>80</v>
      </c>
      <c r="L6" s="20">
        <v>4.5</v>
      </c>
      <c r="M6" s="21">
        <v>1</v>
      </c>
      <c r="N6" s="2" t="s">
        <v>39</v>
      </c>
      <c r="O6" s="7" t="s">
        <v>49</v>
      </c>
      <c r="P6" s="7">
        <v>30</v>
      </c>
      <c r="Q6" s="8">
        <v>3</v>
      </c>
      <c r="R6" s="8" t="s">
        <v>52</v>
      </c>
      <c r="S6" s="9" t="s">
        <v>67</v>
      </c>
      <c r="T6" s="7">
        <v>60</v>
      </c>
      <c r="U6" s="7">
        <v>40</v>
      </c>
      <c r="V6" s="7">
        <v>25</v>
      </c>
      <c r="W6" s="7">
        <v>60</v>
      </c>
      <c r="X6" s="7" t="s">
        <v>79</v>
      </c>
      <c r="Y6" s="7" t="s">
        <v>79</v>
      </c>
      <c r="Z6" s="7" t="s">
        <v>79</v>
      </c>
      <c r="AA6" s="7" t="s">
        <v>79</v>
      </c>
      <c r="AB6" s="7" t="s">
        <v>79</v>
      </c>
      <c r="AC6" s="7" t="s">
        <v>79</v>
      </c>
      <c r="AD6" s="7" t="s">
        <v>79</v>
      </c>
      <c r="AE6" s="30">
        <v>4</v>
      </c>
      <c r="AF6" s="8">
        <v>3</v>
      </c>
    </row>
    <row r="7" spans="1:32" ht="15" customHeight="1">
      <c r="A7" s="25" t="s">
        <v>107</v>
      </c>
      <c r="B7" s="24" t="s">
        <v>43</v>
      </c>
      <c r="C7" s="3"/>
      <c r="D7" s="24" t="s">
        <v>37</v>
      </c>
      <c r="E7" s="2" t="s">
        <v>38</v>
      </c>
      <c r="F7" s="2">
        <v>3</v>
      </c>
      <c r="G7" s="2" t="s">
        <v>42</v>
      </c>
      <c r="H7" s="2">
        <v>60</v>
      </c>
      <c r="I7" s="2">
        <v>400</v>
      </c>
      <c r="J7" s="2">
        <v>2.5</v>
      </c>
      <c r="K7" s="2">
        <v>100</v>
      </c>
      <c r="L7" s="20">
        <v>4.5</v>
      </c>
      <c r="M7" s="21">
        <v>1</v>
      </c>
      <c r="N7" s="2" t="s">
        <v>39</v>
      </c>
      <c r="O7" s="7" t="s">
        <v>49</v>
      </c>
      <c r="P7" s="7">
        <v>30</v>
      </c>
      <c r="Q7" s="8">
        <v>3</v>
      </c>
      <c r="R7" s="8" t="s">
        <v>52</v>
      </c>
      <c r="S7" s="9" t="s">
        <v>68</v>
      </c>
      <c r="T7" s="7">
        <v>60</v>
      </c>
      <c r="U7" s="7">
        <v>40</v>
      </c>
      <c r="V7" s="7">
        <v>25</v>
      </c>
      <c r="W7" s="7">
        <v>60</v>
      </c>
      <c r="X7" s="7" t="s">
        <v>79</v>
      </c>
      <c r="Y7" s="7" t="s">
        <v>79</v>
      </c>
      <c r="Z7" s="7" t="s">
        <v>79</v>
      </c>
      <c r="AA7" s="7" t="s">
        <v>79</v>
      </c>
      <c r="AB7" s="7" t="s">
        <v>79</v>
      </c>
      <c r="AC7" s="7" t="s">
        <v>79</v>
      </c>
      <c r="AD7" s="7" t="s">
        <v>79</v>
      </c>
      <c r="AE7" s="30">
        <v>4</v>
      </c>
      <c r="AF7" s="8">
        <v>3</v>
      </c>
    </row>
    <row r="8" spans="1:32" ht="15" customHeight="1">
      <c r="A8" s="25" t="s">
        <v>108</v>
      </c>
      <c r="B8" s="24" t="s">
        <v>43</v>
      </c>
      <c r="C8" s="3"/>
      <c r="D8" s="24" t="s">
        <v>37</v>
      </c>
      <c r="E8" s="2" t="s">
        <v>38</v>
      </c>
      <c r="F8" s="2">
        <v>3</v>
      </c>
      <c r="G8" s="2" t="s">
        <v>42</v>
      </c>
      <c r="H8" s="2">
        <v>60</v>
      </c>
      <c r="I8" s="2">
        <v>400</v>
      </c>
      <c r="J8" s="2">
        <v>2.5</v>
      </c>
      <c r="K8" s="2">
        <v>125</v>
      </c>
      <c r="L8" s="20">
        <v>4.5</v>
      </c>
      <c r="M8" s="21">
        <v>1</v>
      </c>
      <c r="N8" s="2" t="s">
        <v>39</v>
      </c>
      <c r="O8" s="7" t="s">
        <v>49</v>
      </c>
      <c r="P8" s="7">
        <v>30</v>
      </c>
      <c r="Q8" s="8">
        <v>3</v>
      </c>
      <c r="R8" s="8" t="s">
        <v>52</v>
      </c>
      <c r="S8" s="9" t="s">
        <v>69</v>
      </c>
      <c r="T8" s="7">
        <v>60</v>
      </c>
      <c r="U8" s="7">
        <v>40</v>
      </c>
      <c r="V8" s="7">
        <v>25</v>
      </c>
      <c r="W8" s="7">
        <v>60</v>
      </c>
      <c r="X8" s="7" t="s">
        <v>79</v>
      </c>
      <c r="Y8" s="7" t="s">
        <v>79</v>
      </c>
      <c r="Z8" s="7" t="s">
        <v>79</v>
      </c>
      <c r="AA8" s="7" t="s">
        <v>79</v>
      </c>
      <c r="AB8" s="7" t="s">
        <v>79</v>
      </c>
      <c r="AC8" s="7" t="s">
        <v>79</v>
      </c>
      <c r="AD8" s="7" t="s">
        <v>79</v>
      </c>
      <c r="AE8" s="23">
        <v>4</v>
      </c>
      <c r="AF8" s="8">
        <v>3</v>
      </c>
    </row>
    <row r="9" spans="1:32">
      <c r="A9" s="25" t="s">
        <v>109</v>
      </c>
      <c r="B9" s="24" t="s">
        <v>43</v>
      </c>
      <c r="C9" s="3"/>
      <c r="D9" s="24" t="s">
        <v>40</v>
      </c>
      <c r="E9" s="2" t="s">
        <v>41</v>
      </c>
      <c r="F9" s="2">
        <v>1</v>
      </c>
      <c r="G9" s="2" t="s">
        <v>42</v>
      </c>
      <c r="H9" s="2">
        <v>60</v>
      </c>
      <c r="I9" s="2">
        <v>400</v>
      </c>
      <c r="J9" s="2">
        <v>2.5</v>
      </c>
      <c r="K9" s="2">
        <v>125</v>
      </c>
      <c r="L9" s="20">
        <v>4.5</v>
      </c>
      <c r="M9" s="21">
        <v>0.75</v>
      </c>
      <c r="N9" s="2" t="s">
        <v>39</v>
      </c>
      <c r="O9" s="7" t="s">
        <v>49</v>
      </c>
      <c r="P9" s="7">
        <v>30</v>
      </c>
      <c r="Q9" s="8" t="s">
        <v>99</v>
      </c>
      <c r="R9" s="8" t="s">
        <v>52</v>
      </c>
      <c r="S9" s="9" t="s">
        <v>70</v>
      </c>
      <c r="T9" s="7" t="s">
        <v>79</v>
      </c>
      <c r="U9" s="7" t="s">
        <v>79</v>
      </c>
      <c r="V9" s="7" t="s">
        <v>79</v>
      </c>
      <c r="W9" s="7" t="s">
        <v>79</v>
      </c>
      <c r="X9" s="7">
        <v>80</v>
      </c>
      <c r="Y9" s="7">
        <v>25</v>
      </c>
      <c r="Z9" s="7">
        <v>35</v>
      </c>
      <c r="AA9" s="7">
        <v>40</v>
      </c>
      <c r="AB9" s="7">
        <v>50</v>
      </c>
      <c r="AC9" s="7">
        <v>50</v>
      </c>
      <c r="AD9" s="7">
        <v>60</v>
      </c>
      <c r="AE9" s="23">
        <v>7</v>
      </c>
      <c r="AF9" s="8">
        <v>1.5</v>
      </c>
    </row>
  </sheetData>
  <sortState ref="A2:AF83">
    <sortCondition ref="A2:A83"/>
  </sortState>
  <conditionalFormatting sqref="AE2:AE9">
    <cfRule type="colorScale" priority="8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Tabla datos tecnicos</vt:lpstr>
      <vt:lpstr>Datos</vt:lpstr>
      <vt:lpstr>'Tabla datos tecnicos'!Área_de_impresión</vt:lpstr>
      <vt:lpstr>dados3</vt:lpstr>
      <vt:lpstr>LISTA1</vt:lpstr>
    </vt:vector>
  </TitlesOfParts>
  <Company>Endesa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Thardelly Alves Moreira Sales</dc:creator>
  <cp:lastModifiedBy>co79980245</cp:lastModifiedBy>
  <cp:lastPrinted>2014-07-07T15:57:59Z</cp:lastPrinted>
  <dcterms:created xsi:type="dcterms:W3CDTF">2014-06-26T22:38:54Z</dcterms:created>
  <dcterms:modified xsi:type="dcterms:W3CDTF">2016-12-12T23:13:39Z</dcterms:modified>
</cp:coreProperties>
</file>