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o1019059269\Desktop\ABASTECIMIENTO\03-PROCESOS LICITATORIOS MERCADO REGULADO\2023\GM-23-002\CURVA\"/>
    </mc:Choice>
  </mc:AlternateContent>
  <xr:revisionPtr revIDLastSave="0" documentId="13_ncr:1_{4C71FE8F-D293-4208-BDC9-4644D025A3A1}" xr6:coauthVersionLast="47" xr6:coauthVersionMax="47" xr10:uidLastSave="{00000000-0000-0000-0000-000000000000}"/>
  <bookViews>
    <workbookView xWindow="-120" yWindow="-120" windowWidth="24240" windowHeight="13020" tabRatio="672" firstSheet="15" activeTab="16" xr2:uid="{00000000-000D-0000-FFFF-FFFF00000000}"/>
  </bookViews>
  <sheets>
    <sheet name="Formato Resumen 21" sheetId="13" state="hidden" r:id="rId1"/>
    <sheet name="Formato Resumen 22" sheetId="21" state="hidden" r:id="rId2"/>
    <sheet name="Formato Resumen 24" sheetId="22" r:id="rId3"/>
    <sheet name="Formato Resumen 25" sheetId="20" r:id="rId4"/>
    <sheet name="Formato Resumen 26" sheetId="23" r:id="rId5"/>
    <sheet name="Formato Propuesta año 2021" sheetId="14" state="hidden" r:id="rId6"/>
    <sheet name="Formato Resumen 27" sheetId="26" r:id="rId7"/>
    <sheet name="Formato Resumen 28" sheetId="25" r:id="rId8"/>
    <sheet name="Formato Resumen 29" sheetId="27" r:id="rId9"/>
    <sheet name="Formato Resumen 30" sheetId="28" r:id="rId10"/>
    <sheet name="Formato Resumen 31" sheetId="29" r:id="rId11"/>
    <sheet name="Formato Resumen 32" sheetId="30" r:id="rId12"/>
    <sheet name="Formato Resumen 33" sheetId="32" r:id="rId13"/>
    <sheet name="Formato Resumen 34" sheetId="33" r:id="rId14"/>
    <sheet name="Formato Resumen 35" sheetId="34" r:id="rId15"/>
    <sheet name="Formato Resumen 36" sheetId="35" r:id="rId16"/>
    <sheet name="Formato Resumen 37" sheetId="46" r:id="rId17"/>
    <sheet name="Formato Propuesta año 2022" sheetId="15" state="hidden" r:id="rId18"/>
    <sheet name="Formato Resumen 38" sheetId="48" r:id="rId19"/>
    <sheet name="Formato Propuesta año 2024" sheetId="17" r:id="rId20"/>
    <sheet name="Formato Propuesta año 2025" sheetId="18" r:id="rId21"/>
    <sheet name="Formato Propuesta año 2026" sheetId="24" r:id="rId22"/>
    <sheet name="Formato Propuesta año 2027" sheetId="36" r:id="rId23"/>
    <sheet name="Formato Propuesta año 2028" sheetId="37" r:id="rId24"/>
    <sheet name="Formato Propuesta año 2029" sheetId="38" r:id="rId25"/>
    <sheet name="Formato Propuesta año 2030" sheetId="39" r:id="rId26"/>
    <sheet name="Formato Propuesta año 2031" sheetId="40" r:id="rId27"/>
    <sheet name="Formato Propuesta año 2032" sheetId="41" r:id="rId28"/>
    <sheet name="Formato Propuesta año 2033" sheetId="42" r:id="rId29"/>
    <sheet name="Formato Propuesta año 2034" sheetId="43" r:id="rId30"/>
    <sheet name="Formato Propuesta año 2035" sheetId="44" r:id="rId31"/>
    <sheet name="Formato Propuesta año 2036" sheetId="45" r:id="rId32"/>
    <sheet name="Formato Propuesta año 2037" sheetId="47" r:id="rId33"/>
    <sheet name="Formato Propuesta año 2038" sheetId="49" r:id="rId34"/>
    <sheet name="Formato Resumen 24 (8-17)" sheetId="50" r:id="rId35"/>
    <sheet name="Formato Resumen 25 (8-17)" sheetId="51" r:id="rId36"/>
    <sheet name="Formato Resumen 26 (8-17)" sheetId="52" r:id="rId37"/>
    <sheet name="Formato Resumen 27 (8-17)" sheetId="53" r:id="rId38"/>
    <sheet name="Formato Resumen 28 (8-17)" sheetId="54" r:id="rId39"/>
    <sheet name="Formato Resumen 29 (8-17)" sheetId="55" r:id="rId40"/>
    <sheet name="Formato Resumen 30 (8-17)" sheetId="56" r:id="rId41"/>
    <sheet name="Formato Resumen 31 (8-17)" sheetId="57" r:id="rId42"/>
    <sheet name="Formato Resumen 32 (8-17)" sheetId="58" r:id="rId43"/>
    <sheet name="Formato Resumen 33 (8-17)" sheetId="59" r:id="rId44"/>
    <sheet name="Formato Resumen 34 (8-17)" sheetId="60" r:id="rId45"/>
    <sheet name="Formato Resumen 35 (8-17)" sheetId="61" r:id="rId46"/>
    <sheet name="Formato Resumen 36 (8-17)" sheetId="62" r:id="rId47"/>
    <sheet name="Formato Resumen 37 (8-17)" sheetId="63" r:id="rId48"/>
    <sheet name="Formato Resumen 38 (8-17)" sheetId="64" r:id="rId49"/>
    <sheet name="Formato Propuesta año 2024 (B2)" sheetId="65" r:id="rId50"/>
    <sheet name="Formato Propuesta año 2025 (B2)" sheetId="66" r:id="rId51"/>
    <sheet name="Formato Propuesta año 2026 (B2)" sheetId="67" r:id="rId52"/>
    <sheet name="Formato Propuesta año 2027 (B2)" sheetId="68" r:id="rId53"/>
    <sheet name="Formato Propuesta año 2028 (B2)" sheetId="69" r:id="rId54"/>
    <sheet name="Formato Propuesta año 2029 (B2)" sheetId="70" r:id="rId55"/>
    <sheet name="Formato Propuesta año 2030 (B2)" sheetId="71" r:id="rId56"/>
    <sheet name="Formato Propuesta año 2031 (B2)" sheetId="72" r:id="rId57"/>
    <sheet name="Formato Propuesta año 2032 (B2)" sheetId="73" r:id="rId58"/>
    <sheet name="Formato Propuesta año 2033 (B2)" sheetId="74" r:id="rId59"/>
    <sheet name="Formato Propuesta año 2034 (B2)" sheetId="75" r:id="rId60"/>
    <sheet name="Formato Propuesta año 2035 (B2)" sheetId="76" r:id="rId61"/>
    <sheet name="Formato Propuesta año 2036 (B2)" sheetId="77" r:id="rId62"/>
    <sheet name="Formato Propuesta año 2037 (B2)" sheetId="78" r:id="rId63"/>
    <sheet name="Formato Propuesta año 2038 (B2)" sheetId="79" r:id="rId64"/>
  </sheets>
  <externalReferences>
    <externalReference r:id="rId65"/>
  </externalReferences>
  <definedNames>
    <definedName name="_xlnm._FilterDatabase" localSheetId="5" hidden="1">'Formato Propuesta año 2021'!$A$10:$AC$58</definedName>
    <definedName name="_xlnm._FilterDatabase" localSheetId="17" hidden="1">'Formato Propuesta año 2022'!$A$63:$AC$111</definedName>
    <definedName name="_Toc265128550" localSheetId="5">'Formato Propuesta año 2021'!$A$1</definedName>
    <definedName name="Z_5E23C26A_5DA4_4377_864E_D3BECE131DEC_.wvu.PrintArea" localSheetId="5" hidden="1">'Formato Propuesta año 2021'!$B$3:$J$25</definedName>
    <definedName name="Z_5E23C26A_5DA4_4377_864E_D3BECE131DEC_.wvu.PrintArea" localSheetId="17" hidden="1">'Formato Propuesta año 2022'!$B$3:$J$25</definedName>
    <definedName name="Z_5E23C26A_5DA4_4377_864E_D3BECE131DEC_.wvu.PrintArea" localSheetId="19" hidden="1">'Formato Propuesta año 2024'!$B$3:$J$25</definedName>
    <definedName name="Z_5E23C26A_5DA4_4377_864E_D3BECE131DEC_.wvu.PrintArea" localSheetId="49" hidden="1">'Formato Propuesta año 2024 (B2)'!$B$3:$J$25</definedName>
    <definedName name="Z_5E23C26A_5DA4_4377_864E_D3BECE131DEC_.wvu.PrintArea" localSheetId="20" hidden="1">'Formato Propuesta año 2025'!$B$3:$J$25</definedName>
    <definedName name="Z_5E23C26A_5DA4_4377_864E_D3BECE131DEC_.wvu.PrintArea" localSheetId="50" hidden="1">'Formato Propuesta año 2025 (B2)'!$B$3:$J$25</definedName>
    <definedName name="Z_5E23C26A_5DA4_4377_864E_D3BECE131DEC_.wvu.PrintArea" localSheetId="21" hidden="1">'Formato Propuesta año 2026'!$B$3:$J$25</definedName>
    <definedName name="Z_5E23C26A_5DA4_4377_864E_D3BECE131DEC_.wvu.PrintArea" localSheetId="51" hidden="1">'Formato Propuesta año 2026 (B2)'!$B$3:$J$25</definedName>
    <definedName name="Z_5E23C26A_5DA4_4377_864E_D3BECE131DEC_.wvu.PrintArea" localSheetId="22" hidden="1">'Formato Propuesta año 2027'!$B$3:$J$25</definedName>
    <definedName name="Z_5E23C26A_5DA4_4377_864E_D3BECE131DEC_.wvu.PrintArea" localSheetId="52" hidden="1">'Formato Propuesta año 2027 (B2)'!$B$3:$J$25</definedName>
    <definedName name="Z_5E23C26A_5DA4_4377_864E_D3BECE131DEC_.wvu.PrintArea" localSheetId="23" hidden="1">'Formato Propuesta año 2028'!$B$3:$J$25</definedName>
    <definedName name="Z_5E23C26A_5DA4_4377_864E_D3BECE131DEC_.wvu.PrintArea" localSheetId="53" hidden="1">'Formato Propuesta año 2028 (B2)'!$B$3:$J$25</definedName>
    <definedName name="Z_5E23C26A_5DA4_4377_864E_D3BECE131DEC_.wvu.PrintArea" localSheetId="24" hidden="1">'Formato Propuesta año 2029'!$B$3:$J$25</definedName>
    <definedName name="Z_5E23C26A_5DA4_4377_864E_D3BECE131DEC_.wvu.PrintArea" localSheetId="54" hidden="1">'Formato Propuesta año 2029 (B2)'!$B$3:$J$25</definedName>
    <definedName name="Z_5E23C26A_5DA4_4377_864E_D3BECE131DEC_.wvu.PrintArea" localSheetId="25" hidden="1">'Formato Propuesta año 2030'!$B$3:$J$25</definedName>
    <definedName name="Z_5E23C26A_5DA4_4377_864E_D3BECE131DEC_.wvu.PrintArea" localSheetId="55" hidden="1">'Formato Propuesta año 2030 (B2)'!$B$3:$J$25</definedName>
    <definedName name="Z_5E23C26A_5DA4_4377_864E_D3BECE131DEC_.wvu.PrintArea" localSheetId="26" hidden="1">'Formato Propuesta año 2031'!$B$3:$J$25</definedName>
    <definedName name="Z_5E23C26A_5DA4_4377_864E_D3BECE131DEC_.wvu.PrintArea" localSheetId="56" hidden="1">'Formato Propuesta año 2031 (B2)'!$B$3:$J$25</definedName>
    <definedName name="Z_5E23C26A_5DA4_4377_864E_D3BECE131DEC_.wvu.PrintArea" localSheetId="27" hidden="1">'Formato Propuesta año 2032'!$B$3:$J$25</definedName>
    <definedName name="Z_5E23C26A_5DA4_4377_864E_D3BECE131DEC_.wvu.PrintArea" localSheetId="57" hidden="1">'Formato Propuesta año 2032 (B2)'!$B$3:$J$25</definedName>
    <definedName name="Z_5E23C26A_5DA4_4377_864E_D3BECE131DEC_.wvu.PrintArea" localSheetId="28" hidden="1">'Formato Propuesta año 2033'!$B$3:$J$25</definedName>
    <definedName name="Z_5E23C26A_5DA4_4377_864E_D3BECE131DEC_.wvu.PrintArea" localSheetId="58" hidden="1">'Formato Propuesta año 2033 (B2)'!$B$3:$J$25</definedName>
    <definedName name="Z_5E23C26A_5DA4_4377_864E_D3BECE131DEC_.wvu.PrintArea" localSheetId="29" hidden="1">'Formato Propuesta año 2034'!$B$3:$J$25</definedName>
    <definedName name="Z_5E23C26A_5DA4_4377_864E_D3BECE131DEC_.wvu.PrintArea" localSheetId="59" hidden="1">'Formato Propuesta año 2034 (B2)'!$B$3:$J$25</definedName>
    <definedName name="Z_5E23C26A_5DA4_4377_864E_D3BECE131DEC_.wvu.PrintArea" localSheetId="30" hidden="1">'Formato Propuesta año 2035'!$B$3:$J$25</definedName>
    <definedName name="Z_5E23C26A_5DA4_4377_864E_D3BECE131DEC_.wvu.PrintArea" localSheetId="60" hidden="1">'Formato Propuesta año 2035 (B2)'!$B$3:$J$25</definedName>
    <definedName name="Z_5E23C26A_5DA4_4377_864E_D3BECE131DEC_.wvu.PrintArea" localSheetId="31" hidden="1">'Formato Propuesta año 2036'!$B$3:$J$25</definedName>
    <definedName name="Z_5E23C26A_5DA4_4377_864E_D3BECE131DEC_.wvu.PrintArea" localSheetId="61" hidden="1">'Formato Propuesta año 2036 (B2)'!$B$3:$J$25</definedName>
    <definedName name="Z_5E23C26A_5DA4_4377_864E_D3BECE131DEC_.wvu.PrintArea" localSheetId="32" hidden="1">'Formato Propuesta año 2037'!$B$3:$J$25</definedName>
    <definedName name="Z_5E23C26A_5DA4_4377_864E_D3BECE131DEC_.wvu.PrintArea" localSheetId="62" hidden="1">'Formato Propuesta año 2037 (B2)'!$B$3:$J$25</definedName>
    <definedName name="Z_5E23C26A_5DA4_4377_864E_D3BECE131DEC_.wvu.PrintArea" localSheetId="33" hidden="1">'Formato Propuesta año 2038'!$B$3:$J$25</definedName>
    <definedName name="Z_5E23C26A_5DA4_4377_864E_D3BECE131DEC_.wvu.PrintArea" localSheetId="63" hidden="1">'Formato Propuesta año 2038 (B2)'!$B$3:$J$25</definedName>
    <definedName name="Z_5E23C26A_5DA4_4377_864E_D3BECE131DEC_.wvu.PrintArea" localSheetId="0" hidden="1">'Formato Resumen 21'!$B$12:$B$28</definedName>
    <definedName name="Z_5E23C26A_5DA4_4377_864E_D3BECE131DEC_.wvu.PrintArea" localSheetId="1" hidden="1">'Formato Resumen 22'!$B$12:$B$12</definedName>
    <definedName name="Z_5E23C26A_5DA4_4377_864E_D3BECE131DEC_.wvu.PrintArea" localSheetId="2" hidden="1">'Formato Resumen 24'!$B$12:$B$12</definedName>
    <definedName name="Z_5E23C26A_5DA4_4377_864E_D3BECE131DEC_.wvu.PrintArea" localSheetId="34" hidden="1">'Formato Resumen 24 (8-17)'!$B$12:$B$12</definedName>
    <definedName name="Z_5E23C26A_5DA4_4377_864E_D3BECE131DEC_.wvu.PrintArea" localSheetId="3" hidden="1">'Formato Resumen 25'!$B$12:$B$28</definedName>
    <definedName name="Z_5E23C26A_5DA4_4377_864E_D3BECE131DEC_.wvu.PrintArea" localSheetId="35" hidden="1">'Formato Resumen 25 (8-17)'!$B$12:$B$28</definedName>
    <definedName name="Z_5E23C26A_5DA4_4377_864E_D3BECE131DEC_.wvu.PrintArea" localSheetId="4" hidden="1">'Formato Resumen 26'!$B$12:$B$27</definedName>
    <definedName name="Z_5E23C26A_5DA4_4377_864E_D3BECE131DEC_.wvu.PrintArea" localSheetId="36" hidden="1">'Formato Resumen 26 (8-17)'!$B$12:$B$27</definedName>
    <definedName name="Z_5E23C26A_5DA4_4377_864E_D3BECE131DEC_.wvu.PrintArea" localSheetId="6" hidden="1">'Formato Resumen 27'!$B$12:$B$27</definedName>
    <definedName name="Z_5E23C26A_5DA4_4377_864E_D3BECE131DEC_.wvu.PrintArea" localSheetId="37" hidden="1">'Formato Resumen 27 (8-17)'!$B$12:$B$27</definedName>
    <definedName name="Z_5E23C26A_5DA4_4377_864E_D3BECE131DEC_.wvu.PrintArea" localSheetId="7" hidden="1">'Formato Resumen 28'!$B$12:$B$27</definedName>
    <definedName name="Z_5E23C26A_5DA4_4377_864E_D3BECE131DEC_.wvu.PrintArea" localSheetId="38" hidden="1">'Formato Resumen 28 (8-17)'!$B$12:$B$27</definedName>
    <definedName name="Z_5E23C26A_5DA4_4377_864E_D3BECE131DEC_.wvu.PrintArea" localSheetId="8" hidden="1">'Formato Resumen 29'!$B$12:$B$27</definedName>
    <definedName name="Z_5E23C26A_5DA4_4377_864E_D3BECE131DEC_.wvu.PrintArea" localSheetId="39" hidden="1">'Formato Resumen 29 (8-17)'!$B$12:$B$27</definedName>
    <definedName name="Z_5E23C26A_5DA4_4377_864E_D3BECE131DEC_.wvu.PrintArea" localSheetId="9" hidden="1">'Formato Resumen 30'!$B$12:$B$27</definedName>
    <definedName name="Z_5E23C26A_5DA4_4377_864E_D3BECE131DEC_.wvu.PrintArea" localSheetId="40" hidden="1">'Formato Resumen 30 (8-17)'!$B$12:$B$27</definedName>
    <definedName name="Z_5E23C26A_5DA4_4377_864E_D3BECE131DEC_.wvu.PrintArea" localSheetId="10" hidden="1">'Formato Resumen 31'!$B$12:$B$27</definedName>
    <definedName name="Z_5E23C26A_5DA4_4377_864E_D3BECE131DEC_.wvu.PrintArea" localSheetId="41" hidden="1">'Formato Resumen 31 (8-17)'!$B$12:$B$27</definedName>
    <definedName name="Z_5E23C26A_5DA4_4377_864E_D3BECE131DEC_.wvu.PrintArea" localSheetId="11" hidden="1">'Formato Resumen 32'!$B$12:$B$27</definedName>
    <definedName name="Z_5E23C26A_5DA4_4377_864E_D3BECE131DEC_.wvu.PrintArea" localSheetId="42" hidden="1">'Formato Resumen 32 (8-17)'!$B$12:$B$27</definedName>
    <definedName name="Z_5E23C26A_5DA4_4377_864E_D3BECE131DEC_.wvu.PrintArea" localSheetId="12" hidden="1">'Formato Resumen 33'!$B$12:$B$27</definedName>
    <definedName name="Z_5E23C26A_5DA4_4377_864E_D3BECE131DEC_.wvu.PrintArea" localSheetId="43" hidden="1">'Formato Resumen 33 (8-17)'!$B$12:$B$27</definedName>
    <definedName name="Z_5E23C26A_5DA4_4377_864E_D3BECE131DEC_.wvu.PrintArea" localSheetId="13" hidden="1">'Formato Resumen 34'!$B$12:$B$27</definedName>
    <definedName name="Z_5E23C26A_5DA4_4377_864E_D3BECE131DEC_.wvu.PrintArea" localSheetId="44" hidden="1">'Formato Resumen 34 (8-17)'!$B$12:$B$27</definedName>
    <definedName name="Z_5E23C26A_5DA4_4377_864E_D3BECE131DEC_.wvu.PrintArea" localSheetId="14" hidden="1">'Formato Resumen 35'!$B$12:$B$27</definedName>
    <definedName name="Z_5E23C26A_5DA4_4377_864E_D3BECE131DEC_.wvu.PrintArea" localSheetId="45" hidden="1">'Formato Resumen 35 (8-17)'!$B$12:$B$27</definedName>
    <definedName name="Z_5E23C26A_5DA4_4377_864E_D3BECE131DEC_.wvu.PrintArea" localSheetId="15" hidden="1">'Formato Resumen 36'!$B$12:$B$27</definedName>
    <definedName name="Z_5E23C26A_5DA4_4377_864E_D3BECE131DEC_.wvu.PrintArea" localSheetId="46" hidden="1">'Formato Resumen 36 (8-17)'!$B$12:$B$27</definedName>
    <definedName name="Z_5E23C26A_5DA4_4377_864E_D3BECE131DEC_.wvu.PrintArea" localSheetId="16" hidden="1">'Formato Resumen 37'!$B$12:$B$27</definedName>
    <definedName name="Z_5E23C26A_5DA4_4377_864E_D3BECE131DEC_.wvu.PrintArea" localSheetId="47" hidden="1">'Formato Resumen 37 (8-17)'!$B$12:$B$27</definedName>
    <definedName name="Z_5E23C26A_5DA4_4377_864E_D3BECE131DEC_.wvu.PrintArea" localSheetId="18" hidden="1">'Formato Resumen 38'!$B$12:$B$27</definedName>
    <definedName name="Z_5E23C26A_5DA4_4377_864E_D3BECE131DEC_.wvu.PrintArea" localSheetId="48" hidden="1">'Formato Resumen 38 (8-17)'!$B$12:$B$27</definedName>
    <definedName name="Z_66AA70F6_2777_42C7_BDA0_CD16FFB959D9_.wvu.PrintArea" localSheetId="5" hidden="1">'Formato Propuesta año 2021'!$B$3:$J$25</definedName>
    <definedName name="Z_66AA70F6_2777_42C7_BDA0_CD16FFB959D9_.wvu.PrintArea" localSheetId="17" hidden="1">'Formato Propuesta año 2022'!$B$3:$J$25</definedName>
    <definedName name="Z_66AA70F6_2777_42C7_BDA0_CD16FFB959D9_.wvu.PrintArea" localSheetId="19" hidden="1">'Formato Propuesta año 2024'!$B$3:$J$25</definedName>
    <definedName name="Z_66AA70F6_2777_42C7_BDA0_CD16FFB959D9_.wvu.PrintArea" localSheetId="49" hidden="1">'Formato Propuesta año 2024 (B2)'!$B$3:$J$25</definedName>
    <definedName name="Z_66AA70F6_2777_42C7_BDA0_CD16FFB959D9_.wvu.PrintArea" localSheetId="20" hidden="1">'Formato Propuesta año 2025'!$B$3:$J$25</definedName>
    <definedName name="Z_66AA70F6_2777_42C7_BDA0_CD16FFB959D9_.wvu.PrintArea" localSheetId="50" hidden="1">'Formato Propuesta año 2025 (B2)'!$B$3:$J$25</definedName>
    <definedName name="Z_66AA70F6_2777_42C7_BDA0_CD16FFB959D9_.wvu.PrintArea" localSheetId="21" hidden="1">'Formato Propuesta año 2026'!$B$3:$J$25</definedName>
    <definedName name="Z_66AA70F6_2777_42C7_BDA0_CD16FFB959D9_.wvu.PrintArea" localSheetId="51" hidden="1">'Formato Propuesta año 2026 (B2)'!$B$3:$J$25</definedName>
    <definedName name="Z_66AA70F6_2777_42C7_BDA0_CD16FFB959D9_.wvu.PrintArea" localSheetId="22" hidden="1">'Formato Propuesta año 2027'!$B$3:$J$25</definedName>
    <definedName name="Z_66AA70F6_2777_42C7_BDA0_CD16FFB959D9_.wvu.PrintArea" localSheetId="52" hidden="1">'Formato Propuesta año 2027 (B2)'!$B$3:$J$25</definedName>
    <definedName name="Z_66AA70F6_2777_42C7_BDA0_CD16FFB959D9_.wvu.PrintArea" localSheetId="23" hidden="1">'Formato Propuesta año 2028'!$B$3:$J$25</definedName>
    <definedName name="Z_66AA70F6_2777_42C7_BDA0_CD16FFB959D9_.wvu.PrintArea" localSheetId="53" hidden="1">'Formato Propuesta año 2028 (B2)'!$B$3:$J$25</definedName>
    <definedName name="Z_66AA70F6_2777_42C7_BDA0_CD16FFB959D9_.wvu.PrintArea" localSheetId="24" hidden="1">'Formato Propuesta año 2029'!$B$3:$J$25</definedName>
    <definedName name="Z_66AA70F6_2777_42C7_BDA0_CD16FFB959D9_.wvu.PrintArea" localSheetId="54" hidden="1">'Formato Propuesta año 2029 (B2)'!$B$3:$J$25</definedName>
    <definedName name="Z_66AA70F6_2777_42C7_BDA0_CD16FFB959D9_.wvu.PrintArea" localSheetId="25" hidden="1">'Formato Propuesta año 2030'!$B$3:$J$25</definedName>
    <definedName name="Z_66AA70F6_2777_42C7_BDA0_CD16FFB959D9_.wvu.PrintArea" localSheetId="55" hidden="1">'Formato Propuesta año 2030 (B2)'!$B$3:$J$25</definedName>
    <definedName name="Z_66AA70F6_2777_42C7_BDA0_CD16FFB959D9_.wvu.PrintArea" localSheetId="26" hidden="1">'Formato Propuesta año 2031'!$B$3:$J$25</definedName>
    <definedName name="Z_66AA70F6_2777_42C7_BDA0_CD16FFB959D9_.wvu.PrintArea" localSheetId="56" hidden="1">'Formato Propuesta año 2031 (B2)'!$B$3:$J$25</definedName>
    <definedName name="Z_66AA70F6_2777_42C7_BDA0_CD16FFB959D9_.wvu.PrintArea" localSheetId="27" hidden="1">'Formato Propuesta año 2032'!$B$3:$J$25</definedName>
    <definedName name="Z_66AA70F6_2777_42C7_BDA0_CD16FFB959D9_.wvu.PrintArea" localSheetId="57" hidden="1">'Formato Propuesta año 2032 (B2)'!$B$3:$J$25</definedName>
    <definedName name="Z_66AA70F6_2777_42C7_BDA0_CD16FFB959D9_.wvu.PrintArea" localSheetId="28" hidden="1">'Formato Propuesta año 2033'!$B$3:$J$25</definedName>
    <definedName name="Z_66AA70F6_2777_42C7_BDA0_CD16FFB959D9_.wvu.PrintArea" localSheetId="58" hidden="1">'Formato Propuesta año 2033 (B2)'!$B$3:$J$25</definedName>
    <definedName name="Z_66AA70F6_2777_42C7_BDA0_CD16FFB959D9_.wvu.PrintArea" localSheetId="29" hidden="1">'Formato Propuesta año 2034'!$B$3:$J$25</definedName>
    <definedName name="Z_66AA70F6_2777_42C7_BDA0_CD16FFB959D9_.wvu.PrintArea" localSheetId="59" hidden="1">'Formato Propuesta año 2034 (B2)'!$B$3:$J$25</definedName>
    <definedName name="Z_66AA70F6_2777_42C7_BDA0_CD16FFB959D9_.wvu.PrintArea" localSheetId="30" hidden="1">'Formato Propuesta año 2035'!$B$3:$J$25</definedName>
    <definedName name="Z_66AA70F6_2777_42C7_BDA0_CD16FFB959D9_.wvu.PrintArea" localSheetId="60" hidden="1">'Formato Propuesta año 2035 (B2)'!$B$3:$J$25</definedName>
    <definedName name="Z_66AA70F6_2777_42C7_BDA0_CD16FFB959D9_.wvu.PrintArea" localSheetId="31" hidden="1">'Formato Propuesta año 2036'!$B$3:$J$25</definedName>
    <definedName name="Z_66AA70F6_2777_42C7_BDA0_CD16FFB959D9_.wvu.PrintArea" localSheetId="61" hidden="1">'Formato Propuesta año 2036 (B2)'!$B$3:$J$25</definedName>
    <definedName name="Z_66AA70F6_2777_42C7_BDA0_CD16FFB959D9_.wvu.PrintArea" localSheetId="32" hidden="1">'Formato Propuesta año 2037'!$B$3:$J$25</definedName>
    <definedName name="Z_66AA70F6_2777_42C7_BDA0_CD16FFB959D9_.wvu.PrintArea" localSheetId="62" hidden="1">'Formato Propuesta año 2037 (B2)'!$B$3:$J$25</definedName>
    <definedName name="Z_66AA70F6_2777_42C7_BDA0_CD16FFB959D9_.wvu.PrintArea" localSheetId="33" hidden="1">'Formato Propuesta año 2038'!$B$3:$J$25</definedName>
    <definedName name="Z_66AA70F6_2777_42C7_BDA0_CD16FFB959D9_.wvu.PrintArea" localSheetId="63" hidden="1">'Formato Propuesta año 2038 (B2)'!$B$3:$J$25</definedName>
    <definedName name="Z_66AA70F6_2777_42C7_BDA0_CD16FFB959D9_.wvu.PrintArea" localSheetId="0" hidden="1">'Formato Resumen 21'!$B$12:$B$28</definedName>
    <definedName name="Z_66AA70F6_2777_42C7_BDA0_CD16FFB959D9_.wvu.PrintArea" localSheetId="1" hidden="1">'Formato Resumen 22'!$B$12:$B$12</definedName>
    <definedName name="Z_66AA70F6_2777_42C7_BDA0_CD16FFB959D9_.wvu.PrintArea" localSheetId="2" hidden="1">'Formato Resumen 24'!$B$12:$B$12</definedName>
    <definedName name="Z_66AA70F6_2777_42C7_BDA0_CD16FFB959D9_.wvu.PrintArea" localSheetId="34" hidden="1">'Formato Resumen 24 (8-17)'!$B$12:$B$12</definedName>
    <definedName name="Z_66AA70F6_2777_42C7_BDA0_CD16FFB959D9_.wvu.PrintArea" localSheetId="3" hidden="1">'Formato Resumen 25'!$B$12:$B$28</definedName>
    <definedName name="Z_66AA70F6_2777_42C7_BDA0_CD16FFB959D9_.wvu.PrintArea" localSheetId="35" hidden="1">'Formato Resumen 25 (8-17)'!$B$12:$B$28</definedName>
    <definedName name="Z_66AA70F6_2777_42C7_BDA0_CD16FFB959D9_.wvu.PrintArea" localSheetId="4" hidden="1">'Formato Resumen 26'!$B$12:$B$27</definedName>
    <definedName name="Z_66AA70F6_2777_42C7_BDA0_CD16FFB959D9_.wvu.PrintArea" localSheetId="36" hidden="1">'Formato Resumen 26 (8-17)'!$B$12:$B$27</definedName>
    <definedName name="Z_66AA70F6_2777_42C7_BDA0_CD16FFB959D9_.wvu.PrintArea" localSheetId="6" hidden="1">'Formato Resumen 27'!$B$12:$B$27</definedName>
    <definedName name="Z_66AA70F6_2777_42C7_BDA0_CD16FFB959D9_.wvu.PrintArea" localSheetId="37" hidden="1">'Formato Resumen 27 (8-17)'!$B$12:$B$27</definedName>
    <definedName name="Z_66AA70F6_2777_42C7_BDA0_CD16FFB959D9_.wvu.PrintArea" localSheetId="7" hidden="1">'Formato Resumen 28'!$B$12:$B$27</definedName>
    <definedName name="Z_66AA70F6_2777_42C7_BDA0_CD16FFB959D9_.wvu.PrintArea" localSheetId="38" hidden="1">'Formato Resumen 28 (8-17)'!$B$12:$B$27</definedName>
    <definedName name="Z_66AA70F6_2777_42C7_BDA0_CD16FFB959D9_.wvu.PrintArea" localSheetId="8" hidden="1">'Formato Resumen 29'!$B$12:$B$27</definedName>
    <definedName name="Z_66AA70F6_2777_42C7_BDA0_CD16FFB959D9_.wvu.PrintArea" localSheetId="39" hidden="1">'Formato Resumen 29 (8-17)'!$B$12:$B$27</definedName>
    <definedName name="Z_66AA70F6_2777_42C7_BDA0_CD16FFB959D9_.wvu.PrintArea" localSheetId="9" hidden="1">'Formato Resumen 30'!$B$12:$B$27</definedName>
    <definedName name="Z_66AA70F6_2777_42C7_BDA0_CD16FFB959D9_.wvu.PrintArea" localSheetId="40" hidden="1">'Formato Resumen 30 (8-17)'!$B$12:$B$27</definedName>
    <definedName name="Z_66AA70F6_2777_42C7_BDA0_CD16FFB959D9_.wvu.PrintArea" localSheetId="10" hidden="1">'Formato Resumen 31'!$B$12:$B$27</definedName>
    <definedName name="Z_66AA70F6_2777_42C7_BDA0_CD16FFB959D9_.wvu.PrintArea" localSheetId="41" hidden="1">'Formato Resumen 31 (8-17)'!$B$12:$B$27</definedName>
    <definedName name="Z_66AA70F6_2777_42C7_BDA0_CD16FFB959D9_.wvu.PrintArea" localSheetId="11" hidden="1">'Formato Resumen 32'!$B$12:$B$27</definedName>
    <definedName name="Z_66AA70F6_2777_42C7_BDA0_CD16FFB959D9_.wvu.PrintArea" localSheetId="42" hidden="1">'Formato Resumen 32 (8-17)'!$B$12:$B$27</definedName>
    <definedName name="Z_66AA70F6_2777_42C7_BDA0_CD16FFB959D9_.wvu.PrintArea" localSheetId="12" hidden="1">'Formato Resumen 33'!$B$12:$B$27</definedName>
    <definedName name="Z_66AA70F6_2777_42C7_BDA0_CD16FFB959D9_.wvu.PrintArea" localSheetId="43" hidden="1">'Formato Resumen 33 (8-17)'!$B$12:$B$27</definedName>
    <definedName name="Z_66AA70F6_2777_42C7_BDA0_CD16FFB959D9_.wvu.PrintArea" localSheetId="13" hidden="1">'Formato Resumen 34'!$B$12:$B$27</definedName>
    <definedName name="Z_66AA70F6_2777_42C7_BDA0_CD16FFB959D9_.wvu.PrintArea" localSheetId="44" hidden="1">'Formato Resumen 34 (8-17)'!$B$12:$B$27</definedName>
    <definedName name="Z_66AA70F6_2777_42C7_BDA0_CD16FFB959D9_.wvu.PrintArea" localSheetId="14" hidden="1">'Formato Resumen 35'!$B$12:$B$27</definedName>
    <definedName name="Z_66AA70F6_2777_42C7_BDA0_CD16FFB959D9_.wvu.PrintArea" localSheetId="45" hidden="1">'Formato Resumen 35 (8-17)'!$B$12:$B$27</definedName>
    <definedName name="Z_66AA70F6_2777_42C7_BDA0_CD16FFB959D9_.wvu.PrintArea" localSheetId="15" hidden="1">'Formato Resumen 36'!$B$12:$B$27</definedName>
    <definedName name="Z_66AA70F6_2777_42C7_BDA0_CD16FFB959D9_.wvu.PrintArea" localSheetId="46" hidden="1">'Formato Resumen 36 (8-17)'!$B$12:$B$27</definedName>
    <definedName name="Z_66AA70F6_2777_42C7_BDA0_CD16FFB959D9_.wvu.PrintArea" localSheetId="16" hidden="1">'Formato Resumen 37'!$B$12:$B$27</definedName>
    <definedName name="Z_66AA70F6_2777_42C7_BDA0_CD16FFB959D9_.wvu.PrintArea" localSheetId="47" hidden="1">'Formato Resumen 37 (8-17)'!$B$12:$B$27</definedName>
    <definedName name="Z_66AA70F6_2777_42C7_BDA0_CD16FFB959D9_.wvu.PrintArea" localSheetId="18" hidden="1">'Formato Resumen 38'!$B$12:$B$27</definedName>
    <definedName name="Z_66AA70F6_2777_42C7_BDA0_CD16FFB959D9_.wvu.PrintArea" localSheetId="48" hidden="1">'Formato Resumen 38 (8-17)'!$B$12:$B$27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48576" i="64" l="1"/>
  <c r="E26" i="64"/>
  <c r="C26" i="64"/>
  <c r="C25" i="64"/>
  <c r="E25" i="64" s="1"/>
  <c r="C24" i="64"/>
  <c r="E24" i="64" s="1"/>
  <c r="E23" i="64"/>
  <c r="C23" i="64"/>
  <c r="E22" i="64"/>
  <c r="C22" i="64"/>
  <c r="E21" i="64"/>
  <c r="C21" i="64"/>
  <c r="E20" i="64"/>
  <c r="C20" i="64"/>
  <c r="C19" i="64"/>
  <c r="E19" i="64" s="1"/>
  <c r="C18" i="64"/>
  <c r="E18" i="64" s="1"/>
  <c r="E17" i="64"/>
  <c r="C17" i="64"/>
  <c r="E16" i="64"/>
  <c r="C16" i="64"/>
  <c r="E15" i="64"/>
  <c r="C15" i="64"/>
  <c r="C27" i="64" s="1"/>
  <c r="C1048576" i="63"/>
  <c r="E26" i="63"/>
  <c r="C26" i="63"/>
  <c r="E25" i="63"/>
  <c r="C25" i="63"/>
  <c r="C24" i="63"/>
  <c r="E24" i="63" s="1"/>
  <c r="C23" i="63"/>
  <c r="E23" i="63" s="1"/>
  <c r="C22" i="63"/>
  <c r="E22" i="63" s="1"/>
  <c r="C21" i="63"/>
  <c r="E21" i="63" s="1"/>
  <c r="E20" i="63"/>
  <c r="C20" i="63"/>
  <c r="E19" i="63"/>
  <c r="C19" i="63"/>
  <c r="C18" i="63"/>
  <c r="E18" i="63" s="1"/>
  <c r="C17" i="63"/>
  <c r="E17" i="63" s="1"/>
  <c r="C16" i="63"/>
  <c r="E16" i="63" s="1"/>
  <c r="C15" i="63"/>
  <c r="E15" i="63" s="1"/>
  <c r="C1048576" i="62"/>
  <c r="E26" i="62"/>
  <c r="C26" i="62"/>
  <c r="E25" i="62"/>
  <c r="C25" i="62"/>
  <c r="E24" i="62"/>
  <c r="C24" i="62"/>
  <c r="E23" i="62"/>
  <c r="C23" i="62"/>
  <c r="C22" i="62"/>
  <c r="E22" i="62" s="1"/>
  <c r="C21" i="62"/>
  <c r="E21" i="62" s="1"/>
  <c r="E20" i="62"/>
  <c r="C20" i="62"/>
  <c r="E19" i="62"/>
  <c r="C19" i="62"/>
  <c r="E18" i="62"/>
  <c r="C18" i="62"/>
  <c r="E17" i="62"/>
  <c r="C17" i="62"/>
  <c r="C16" i="62"/>
  <c r="E16" i="62" s="1"/>
  <c r="C15" i="62"/>
  <c r="E15" i="62" s="1"/>
  <c r="C1048576" i="61"/>
  <c r="C26" i="61"/>
  <c r="E26" i="61" s="1"/>
  <c r="C25" i="61"/>
  <c r="E25" i="61" s="1"/>
  <c r="C24" i="61"/>
  <c r="E24" i="61" s="1"/>
  <c r="E23" i="61"/>
  <c r="C23" i="61"/>
  <c r="E22" i="61"/>
  <c r="C22" i="61"/>
  <c r="C21" i="61"/>
  <c r="E21" i="61" s="1"/>
  <c r="C20" i="61"/>
  <c r="E20" i="61" s="1"/>
  <c r="C19" i="61"/>
  <c r="E19" i="61" s="1"/>
  <c r="C18" i="61"/>
  <c r="E18" i="61" s="1"/>
  <c r="E17" i="61"/>
  <c r="C17" i="61"/>
  <c r="E16" i="61"/>
  <c r="C16" i="61"/>
  <c r="C15" i="61"/>
  <c r="E15" i="61" s="1"/>
  <c r="C1048576" i="60"/>
  <c r="E26" i="60"/>
  <c r="C26" i="60"/>
  <c r="C25" i="60"/>
  <c r="E25" i="60" s="1"/>
  <c r="E24" i="60"/>
  <c r="C24" i="60"/>
  <c r="E23" i="60"/>
  <c r="C23" i="60"/>
  <c r="E22" i="60"/>
  <c r="C22" i="60"/>
  <c r="E21" i="60"/>
  <c r="C21" i="60"/>
  <c r="E20" i="60"/>
  <c r="C20" i="60"/>
  <c r="C19" i="60"/>
  <c r="E19" i="60" s="1"/>
  <c r="E18" i="60"/>
  <c r="C18" i="60"/>
  <c r="E17" i="60"/>
  <c r="C17" i="60"/>
  <c r="E16" i="60"/>
  <c r="C16" i="60"/>
  <c r="E15" i="60"/>
  <c r="C15" i="60"/>
  <c r="C27" i="60" s="1"/>
  <c r="C1048576" i="59"/>
  <c r="E26" i="59"/>
  <c r="C26" i="59"/>
  <c r="C25" i="59"/>
  <c r="E25" i="59" s="1"/>
  <c r="C24" i="59"/>
  <c r="E24" i="59" s="1"/>
  <c r="C23" i="59"/>
  <c r="E23" i="59" s="1"/>
  <c r="C22" i="59"/>
  <c r="E22" i="59" s="1"/>
  <c r="C21" i="59"/>
  <c r="E21" i="59" s="1"/>
  <c r="E20" i="59"/>
  <c r="C20" i="59"/>
  <c r="C19" i="59"/>
  <c r="E19" i="59" s="1"/>
  <c r="C18" i="59"/>
  <c r="E18" i="59" s="1"/>
  <c r="C17" i="59"/>
  <c r="E17" i="59" s="1"/>
  <c r="C16" i="59"/>
  <c r="E16" i="59" s="1"/>
  <c r="C15" i="59"/>
  <c r="E15" i="59" s="1"/>
  <c r="C1048576" i="58"/>
  <c r="E26" i="58"/>
  <c r="C26" i="58"/>
  <c r="E25" i="58"/>
  <c r="C25" i="58"/>
  <c r="E24" i="58"/>
  <c r="C24" i="58"/>
  <c r="E23" i="58"/>
  <c r="C23" i="58"/>
  <c r="C22" i="58"/>
  <c r="E22" i="58" s="1"/>
  <c r="E21" i="58"/>
  <c r="C21" i="58"/>
  <c r="E20" i="58"/>
  <c r="C20" i="58"/>
  <c r="E19" i="58"/>
  <c r="C19" i="58"/>
  <c r="E18" i="58"/>
  <c r="C18" i="58"/>
  <c r="E17" i="58"/>
  <c r="C17" i="58"/>
  <c r="C16" i="58"/>
  <c r="E16" i="58" s="1"/>
  <c r="E15" i="58"/>
  <c r="C15" i="58"/>
  <c r="C27" i="58" s="1"/>
  <c r="C1048576" i="57"/>
  <c r="C26" i="57"/>
  <c r="E26" i="57" s="1"/>
  <c r="C25" i="57"/>
  <c r="E25" i="57" s="1"/>
  <c r="C24" i="57"/>
  <c r="E24" i="57" s="1"/>
  <c r="E23" i="57"/>
  <c r="C23" i="57"/>
  <c r="C22" i="57"/>
  <c r="E22" i="57" s="1"/>
  <c r="C21" i="57"/>
  <c r="E21" i="57" s="1"/>
  <c r="C20" i="57"/>
  <c r="E20" i="57" s="1"/>
  <c r="C19" i="57"/>
  <c r="E19" i="57" s="1"/>
  <c r="C18" i="57"/>
  <c r="E18" i="57" s="1"/>
  <c r="E17" i="57"/>
  <c r="C17" i="57"/>
  <c r="C16" i="57"/>
  <c r="E16" i="57" s="1"/>
  <c r="C15" i="57"/>
  <c r="E15" i="57" s="1"/>
  <c r="C1048576" i="56"/>
  <c r="E26" i="56"/>
  <c r="C26" i="56"/>
  <c r="C25" i="56"/>
  <c r="E25" i="56" s="1"/>
  <c r="E24" i="56"/>
  <c r="C24" i="56"/>
  <c r="E23" i="56"/>
  <c r="C23" i="56"/>
  <c r="E22" i="56"/>
  <c r="C22" i="56"/>
  <c r="E21" i="56"/>
  <c r="C21" i="56"/>
  <c r="E20" i="56"/>
  <c r="C20" i="56"/>
  <c r="C19" i="56"/>
  <c r="E19" i="56" s="1"/>
  <c r="E18" i="56"/>
  <c r="C18" i="56"/>
  <c r="E17" i="56"/>
  <c r="C17" i="56"/>
  <c r="E16" i="56"/>
  <c r="C16" i="56"/>
  <c r="E15" i="56"/>
  <c r="C15" i="56"/>
  <c r="C27" i="56" s="1"/>
  <c r="C1048576" i="55"/>
  <c r="E26" i="55"/>
  <c r="C26" i="55"/>
  <c r="C25" i="55"/>
  <c r="E25" i="55" s="1"/>
  <c r="C24" i="55"/>
  <c r="E24" i="55" s="1"/>
  <c r="C23" i="55"/>
  <c r="E23" i="55" s="1"/>
  <c r="C22" i="55"/>
  <c r="E22" i="55" s="1"/>
  <c r="C21" i="55"/>
  <c r="E21" i="55" s="1"/>
  <c r="E20" i="55"/>
  <c r="C20" i="55"/>
  <c r="C19" i="55"/>
  <c r="E19" i="55" s="1"/>
  <c r="C18" i="55"/>
  <c r="E18" i="55" s="1"/>
  <c r="C17" i="55"/>
  <c r="E17" i="55" s="1"/>
  <c r="C16" i="55"/>
  <c r="E16" i="55" s="1"/>
  <c r="C15" i="55"/>
  <c r="E15" i="55" s="1"/>
  <c r="C1048576" i="54"/>
  <c r="E26" i="54"/>
  <c r="C26" i="54"/>
  <c r="E25" i="54"/>
  <c r="C25" i="54"/>
  <c r="E24" i="54"/>
  <c r="C24" i="54"/>
  <c r="E23" i="54"/>
  <c r="C23" i="54"/>
  <c r="C22" i="54"/>
  <c r="E22" i="54" s="1"/>
  <c r="E21" i="54"/>
  <c r="C21" i="54"/>
  <c r="E20" i="54"/>
  <c r="C20" i="54"/>
  <c r="E19" i="54"/>
  <c r="C19" i="54"/>
  <c r="E18" i="54"/>
  <c r="C18" i="54"/>
  <c r="E17" i="54"/>
  <c r="C17" i="54"/>
  <c r="C16" i="54"/>
  <c r="E16" i="54" s="1"/>
  <c r="E15" i="54"/>
  <c r="E27" i="54" s="1"/>
  <c r="C15" i="54"/>
  <c r="C27" i="54" s="1"/>
  <c r="C1048576" i="53"/>
  <c r="C26" i="53"/>
  <c r="E26" i="53" s="1"/>
  <c r="C25" i="53"/>
  <c r="E25" i="53" s="1"/>
  <c r="C24" i="53"/>
  <c r="E24" i="53" s="1"/>
  <c r="E23" i="53"/>
  <c r="C23" i="53"/>
  <c r="C22" i="53"/>
  <c r="E22" i="53" s="1"/>
  <c r="C21" i="53"/>
  <c r="E21" i="53" s="1"/>
  <c r="C20" i="53"/>
  <c r="E20" i="53" s="1"/>
  <c r="C19" i="53"/>
  <c r="E19" i="53" s="1"/>
  <c r="C18" i="53"/>
  <c r="E18" i="53" s="1"/>
  <c r="E17" i="53"/>
  <c r="C17" i="53"/>
  <c r="C16" i="53"/>
  <c r="E16" i="53" s="1"/>
  <c r="C15" i="53"/>
  <c r="E15" i="53" s="1"/>
  <c r="E27" i="53" s="1"/>
  <c r="C1048576" i="52"/>
  <c r="E26" i="52"/>
  <c r="C26" i="52"/>
  <c r="C25" i="52"/>
  <c r="E25" i="52" s="1"/>
  <c r="E24" i="52"/>
  <c r="C24" i="52"/>
  <c r="E23" i="52"/>
  <c r="C23" i="52"/>
  <c r="E22" i="52"/>
  <c r="C22" i="52"/>
  <c r="E21" i="52"/>
  <c r="C21" i="52"/>
  <c r="E20" i="52"/>
  <c r="C20" i="52"/>
  <c r="C19" i="52"/>
  <c r="E19" i="52" s="1"/>
  <c r="E18" i="52"/>
  <c r="C18" i="52"/>
  <c r="E17" i="52"/>
  <c r="C17" i="52"/>
  <c r="E16" i="52"/>
  <c r="C16" i="52"/>
  <c r="E15" i="52"/>
  <c r="C15" i="52"/>
  <c r="C27" i="52" s="1"/>
  <c r="C1048576" i="51"/>
  <c r="C26" i="51"/>
  <c r="E26" i="51" s="1"/>
  <c r="C25" i="51"/>
  <c r="E25" i="51" s="1"/>
  <c r="C24" i="51"/>
  <c r="E24" i="51" s="1"/>
  <c r="C23" i="51"/>
  <c r="E23" i="51" s="1"/>
  <c r="C22" i="51"/>
  <c r="E22" i="51" s="1"/>
  <c r="C21" i="51"/>
  <c r="E21" i="51" s="1"/>
  <c r="C20" i="51"/>
  <c r="E20" i="51" s="1"/>
  <c r="C19" i="51"/>
  <c r="E19" i="51" s="1"/>
  <c r="C18" i="51"/>
  <c r="E18" i="51" s="1"/>
  <c r="C17" i="51"/>
  <c r="E17" i="51" s="1"/>
  <c r="C16" i="51"/>
  <c r="E16" i="51" s="1"/>
  <c r="C15" i="51"/>
  <c r="E15" i="51" s="1"/>
  <c r="E27" i="51" s="1"/>
  <c r="C1048576" i="50"/>
  <c r="E26" i="50"/>
  <c r="C26" i="50"/>
  <c r="E25" i="50"/>
  <c r="C25" i="50"/>
  <c r="E24" i="50"/>
  <c r="C24" i="50"/>
  <c r="E23" i="50"/>
  <c r="C23" i="50"/>
  <c r="C22" i="50"/>
  <c r="E22" i="50" s="1"/>
  <c r="E21" i="50"/>
  <c r="C21" i="50"/>
  <c r="E20" i="50"/>
  <c r="C20" i="50"/>
  <c r="E19" i="50"/>
  <c r="C19" i="50"/>
  <c r="E18" i="50"/>
  <c r="C18" i="50"/>
  <c r="E17" i="50"/>
  <c r="C17" i="50"/>
  <c r="C16" i="50"/>
  <c r="E16" i="50" s="1"/>
  <c r="E15" i="50"/>
  <c r="C15" i="50"/>
  <c r="C27" i="50" s="1"/>
  <c r="E27" i="50" l="1"/>
  <c r="E27" i="55"/>
  <c r="E27" i="57"/>
  <c r="E27" i="64"/>
  <c r="E27" i="56"/>
  <c r="E27" i="59"/>
  <c r="E27" i="62"/>
  <c r="E27" i="52"/>
  <c r="E27" i="58"/>
  <c r="E27" i="61"/>
  <c r="E27" i="60"/>
  <c r="E27" i="63"/>
  <c r="C27" i="53"/>
  <c r="C27" i="57"/>
  <c r="C27" i="61"/>
  <c r="C27" i="62"/>
  <c r="C27" i="59"/>
  <c r="C27" i="63"/>
  <c r="C27" i="51"/>
  <c r="C27" i="55"/>
  <c r="C26" i="21" l="1"/>
  <c r="C25" i="21"/>
  <c r="C24" i="21"/>
  <c r="C23" i="21"/>
  <c r="C22" i="21"/>
  <c r="C21" i="21"/>
  <c r="C20" i="21"/>
  <c r="C19" i="21"/>
  <c r="C18" i="21"/>
  <c r="C17" i="21"/>
  <c r="C16" i="21"/>
  <c r="C15" i="21"/>
  <c r="C26" i="13"/>
  <c r="C25" i="13"/>
  <c r="C24" i="13"/>
  <c r="C23" i="13"/>
  <c r="C22" i="13"/>
  <c r="C21" i="13"/>
  <c r="C20" i="13"/>
  <c r="C19" i="13"/>
  <c r="C18" i="13"/>
  <c r="C17" i="13"/>
  <c r="C16" i="13"/>
  <c r="C15" i="13"/>
  <c r="D3" i="15" l="1"/>
  <c r="E26" i="21" l="1"/>
  <c r="E25" i="21"/>
  <c r="E24" i="21"/>
  <c r="E23" i="21"/>
  <c r="E22" i="21"/>
  <c r="E21" i="21"/>
  <c r="E20" i="21"/>
  <c r="E19" i="21"/>
  <c r="E18" i="21"/>
  <c r="E17" i="21"/>
  <c r="E16" i="21"/>
  <c r="E15" i="21"/>
  <c r="C27" i="21" l="1"/>
  <c r="E27" i="21" s="1"/>
  <c r="B11" i="15" l="1"/>
  <c r="D3" i="14" l="1"/>
  <c r="B55" i="15" l="1"/>
  <c r="B51" i="15"/>
  <c r="B47" i="15"/>
  <c r="B43" i="15"/>
  <c r="B39" i="15"/>
  <c r="B35" i="15"/>
  <c r="B31" i="15"/>
  <c r="B27" i="15"/>
  <c r="B23" i="15"/>
  <c r="B19" i="15"/>
  <c r="B15" i="15"/>
  <c r="B13" i="21" l="1"/>
  <c r="AB86" i="14" l="1"/>
  <c r="AA86" i="14"/>
  <c r="Z86" i="14"/>
  <c r="Y86" i="14"/>
  <c r="X86" i="14"/>
  <c r="W86" i="14"/>
  <c r="V86" i="14"/>
  <c r="U86" i="14"/>
  <c r="T86" i="14"/>
  <c r="S86" i="14"/>
  <c r="R86" i="14"/>
  <c r="Q86" i="14"/>
  <c r="P86" i="14"/>
  <c r="O86" i="14"/>
  <c r="N86" i="14"/>
  <c r="M86" i="14"/>
  <c r="L86" i="14"/>
  <c r="K86" i="14"/>
  <c r="J86" i="14"/>
  <c r="I86" i="14"/>
  <c r="H86" i="14"/>
  <c r="G86" i="14"/>
  <c r="F86" i="14"/>
  <c r="E86" i="14"/>
  <c r="AB85" i="14"/>
  <c r="AA85" i="14"/>
  <c r="Z85" i="14"/>
  <c r="Y85" i="14"/>
  <c r="X85" i="14"/>
  <c r="W85" i="14"/>
  <c r="V85" i="14"/>
  <c r="U85" i="14"/>
  <c r="T85" i="14"/>
  <c r="S85" i="14"/>
  <c r="R85" i="14"/>
  <c r="Q85" i="14"/>
  <c r="P85" i="14"/>
  <c r="O85" i="14"/>
  <c r="N85" i="14"/>
  <c r="M85" i="14"/>
  <c r="L85" i="14"/>
  <c r="K85" i="14"/>
  <c r="J85" i="14"/>
  <c r="I85" i="14"/>
  <c r="H85" i="14"/>
  <c r="G85" i="14"/>
  <c r="F85" i="14"/>
  <c r="E85" i="14"/>
  <c r="AB84" i="14"/>
  <c r="AA84" i="14"/>
  <c r="Z84" i="14"/>
  <c r="Y84" i="14"/>
  <c r="X84" i="14"/>
  <c r="W84" i="14"/>
  <c r="V84" i="14"/>
  <c r="U84" i="14"/>
  <c r="T84" i="14"/>
  <c r="S84" i="14"/>
  <c r="R84" i="14"/>
  <c r="Q84" i="14"/>
  <c r="P84" i="14"/>
  <c r="O84" i="14"/>
  <c r="N84" i="14"/>
  <c r="M84" i="14"/>
  <c r="L84" i="14"/>
  <c r="K84" i="14"/>
  <c r="J84" i="14"/>
  <c r="I84" i="14"/>
  <c r="H84" i="14"/>
  <c r="G84" i="14"/>
  <c r="F84" i="14"/>
  <c r="E84" i="14"/>
  <c r="AB82" i="14"/>
  <c r="AA82" i="14"/>
  <c r="Z82" i="14"/>
  <c r="Y82" i="14"/>
  <c r="X82" i="14"/>
  <c r="W82" i="14"/>
  <c r="V82" i="14"/>
  <c r="U82" i="14"/>
  <c r="T82" i="14"/>
  <c r="S82" i="14"/>
  <c r="R82" i="14"/>
  <c r="Q82" i="14"/>
  <c r="P82" i="14"/>
  <c r="O82" i="14"/>
  <c r="N82" i="14"/>
  <c r="M82" i="14"/>
  <c r="L82" i="14"/>
  <c r="K82" i="14"/>
  <c r="J82" i="14"/>
  <c r="I82" i="14"/>
  <c r="H82" i="14"/>
  <c r="G82" i="14"/>
  <c r="F82" i="14"/>
  <c r="E82" i="14"/>
  <c r="AB81" i="14"/>
  <c r="AA81" i="14"/>
  <c r="Z81" i="14"/>
  <c r="Y81" i="14"/>
  <c r="X81" i="14"/>
  <c r="W81" i="14"/>
  <c r="V81" i="14"/>
  <c r="U81" i="14"/>
  <c r="T81" i="14"/>
  <c r="S81" i="14"/>
  <c r="R81" i="14"/>
  <c r="Q81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AB80" i="14"/>
  <c r="AA80" i="14"/>
  <c r="Z80" i="14"/>
  <c r="Y80" i="14"/>
  <c r="X80" i="14"/>
  <c r="W80" i="14"/>
  <c r="V80" i="14"/>
  <c r="U80" i="14"/>
  <c r="T80" i="14"/>
  <c r="S80" i="14"/>
  <c r="R80" i="14"/>
  <c r="Q80" i="14"/>
  <c r="P80" i="14"/>
  <c r="O80" i="14"/>
  <c r="N80" i="14"/>
  <c r="M80" i="14"/>
  <c r="L80" i="14"/>
  <c r="K80" i="14"/>
  <c r="J80" i="14"/>
  <c r="I80" i="14"/>
  <c r="H80" i="14"/>
  <c r="G80" i="14"/>
  <c r="F80" i="14"/>
  <c r="E80" i="14"/>
  <c r="AB78" i="14"/>
  <c r="AA78" i="14"/>
  <c r="Z78" i="14"/>
  <c r="Y78" i="14"/>
  <c r="X78" i="14"/>
  <c r="W78" i="14"/>
  <c r="V78" i="14"/>
  <c r="U78" i="14"/>
  <c r="T78" i="14"/>
  <c r="S78" i="14"/>
  <c r="R78" i="14"/>
  <c r="Q78" i="14"/>
  <c r="P78" i="14"/>
  <c r="O78" i="14"/>
  <c r="N78" i="14"/>
  <c r="M78" i="14"/>
  <c r="L78" i="14"/>
  <c r="K78" i="14"/>
  <c r="J78" i="14"/>
  <c r="I78" i="14"/>
  <c r="H78" i="14"/>
  <c r="G78" i="14"/>
  <c r="F78" i="14"/>
  <c r="E78" i="14"/>
  <c r="AB77" i="14"/>
  <c r="AA77" i="14"/>
  <c r="Z77" i="14"/>
  <c r="Y77" i="14"/>
  <c r="X77" i="14"/>
  <c r="W77" i="14"/>
  <c r="V77" i="14"/>
  <c r="U77" i="14"/>
  <c r="T77" i="14"/>
  <c r="S77" i="14"/>
  <c r="R77" i="14"/>
  <c r="Q77" i="14"/>
  <c r="P77" i="14"/>
  <c r="O77" i="14"/>
  <c r="N77" i="14"/>
  <c r="M77" i="14"/>
  <c r="L77" i="14"/>
  <c r="K77" i="14"/>
  <c r="J77" i="14"/>
  <c r="I77" i="14"/>
  <c r="H77" i="14"/>
  <c r="G77" i="14"/>
  <c r="F77" i="14"/>
  <c r="E77" i="14"/>
  <c r="AB76" i="14"/>
  <c r="AA76" i="14"/>
  <c r="Z76" i="14"/>
  <c r="Y76" i="14"/>
  <c r="X76" i="14"/>
  <c r="W76" i="14"/>
  <c r="V76" i="14"/>
  <c r="U76" i="14"/>
  <c r="T76" i="14"/>
  <c r="S76" i="14"/>
  <c r="R76" i="14"/>
  <c r="Q76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AB74" i="14"/>
  <c r="AA74" i="14"/>
  <c r="Z74" i="14"/>
  <c r="Y74" i="14"/>
  <c r="X74" i="14"/>
  <c r="W74" i="14"/>
  <c r="V74" i="14"/>
  <c r="U74" i="14"/>
  <c r="T74" i="14"/>
  <c r="S74" i="14"/>
  <c r="R74" i="14"/>
  <c r="Q74" i="14"/>
  <c r="P74" i="14"/>
  <c r="O74" i="14"/>
  <c r="N74" i="14"/>
  <c r="M74" i="14"/>
  <c r="L74" i="14"/>
  <c r="K74" i="14"/>
  <c r="J74" i="14"/>
  <c r="I74" i="14"/>
  <c r="H74" i="14"/>
  <c r="G74" i="14"/>
  <c r="F74" i="14"/>
  <c r="E74" i="14"/>
  <c r="AB73" i="14"/>
  <c r="AA73" i="14"/>
  <c r="Z73" i="14"/>
  <c r="Y73" i="14"/>
  <c r="X73" i="14"/>
  <c r="W73" i="14"/>
  <c r="V73" i="14"/>
  <c r="U73" i="14"/>
  <c r="T73" i="14"/>
  <c r="S73" i="14"/>
  <c r="R73" i="14"/>
  <c r="Q73" i="14"/>
  <c r="P73" i="14"/>
  <c r="O73" i="14"/>
  <c r="N73" i="14"/>
  <c r="M73" i="14"/>
  <c r="L73" i="14"/>
  <c r="K73" i="14"/>
  <c r="J73" i="14"/>
  <c r="I73" i="14"/>
  <c r="H73" i="14"/>
  <c r="G73" i="14"/>
  <c r="F73" i="14"/>
  <c r="E73" i="14"/>
  <c r="AB72" i="14"/>
  <c r="AA72" i="14"/>
  <c r="Z72" i="14"/>
  <c r="Y72" i="14"/>
  <c r="X72" i="14"/>
  <c r="W72" i="14"/>
  <c r="V72" i="14"/>
  <c r="U72" i="14"/>
  <c r="T72" i="14"/>
  <c r="S72" i="14"/>
  <c r="R72" i="14"/>
  <c r="Q72" i="14"/>
  <c r="P72" i="14"/>
  <c r="O72" i="14"/>
  <c r="N72" i="14"/>
  <c r="M72" i="14"/>
  <c r="L72" i="14"/>
  <c r="K72" i="14"/>
  <c r="J72" i="14"/>
  <c r="I72" i="14"/>
  <c r="H72" i="14"/>
  <c r="G72" i="14"/>
  <c r="F72" i="14"/>
  <c r="E72" i="14"/>
  <c r="AB70" i="14"/>
  <c r="AA70" i="14"/>
  <c r="Z70" i="14"/>
  <c r="Y70" i="14"/>
  <c r="X70" i="14"/>
  <c r="W70" i="14"/>
  <c r="V70" i="14"/>
  <c r="U70" i="14"/>
  <c r="T70" i="14"/>
  <c r="S70" i="14"/>
  <c r="R70" i="14"/>
  <c r="Q70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AB69" i="14"/>
  <c r="AA69" i="14"/>
  <c r="Z69" i="14"/>
  <c r="Y69" i="14"/>
  <c r="X69" i="14"/>
  <c r="W69" i="14"/>
  <c r="V69" i="14"/>
  <c r="U69" i="14"/>
  <c r="T69" i="14"/>
  <c r="S69" i="14"/>
  <c r="R69" i="14"/>
  <c r="Q69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AB68" i="14"/>
  <c r="AA68" i="14"/>
  <c r="Z68" i="14"/>
  <c r="Y68" i="14"/>
  <c r="X68" i="14"/>
  <c r="W68" i="14"/>
  <c r="V68" i="14"/>
  <c r="U68" i="14"/>
  <c r="T68" i="14"/>
  <c r="S68" i="14"/>
  <c r="R68" i="14"/>
  <c r="Q68" i="14"/>
  <c r="P68" i="14"/>
  <c r="O68" i="14"/>
  <c r="N68" i="14"/>
  <c r="M68" i="14"/>
  <c r="L68" i="14"/>
  <c r="K68" i="14"/>
  <c r="J68" i="14"/>
  <c r="I68" i="14"/>
  <c r="H68" i="14"/>
  <c r="G68" i="14"/>
  <c r="F68" i="14"/>
  <c r="E68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AB65" i="14"/>
  <c r="AA65" i="14"/>
  <c r="Z65" i="14"/>
  <c r="Y65" i="14"/>
  <c r="X65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AB64" i="14"/>
  <c r="AA64" i="14"/>
  <c r="Z64" i="14"/>
  <c r="Y64" i="14"/>
  <c r="X64" i="14"/>
  <c r="W64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Y78" i="15" l="1"/>
  <c r="U78" i="15"/>
  <c r="Q78" i="15"/>
  <c r="M78" i="15"/>
  <c r="I78" i="15"/>
  <c r="E78" i="15"/>
  <c r="Y77" i="15"/>
  <c r="U77" i="15"/>
  <c r="Q77" i="15"/>
  <c r="M77" i="15"/>
  <c r="I77" i="15"/>
  <c r="E77" i="15"/>
  <c r="Y76" i="15"/>
  <c r="U76" i="15"/>
  <c r="Q76" i="15"/>
  <c r="M76" i="15"/>
  <c r="I76" i="15"/>
  <c r="E76" i="15"/>
  <c r="Y74" i="15"/>
  <c r="U74" i="15"/>
  <c r="Q74" i="15"/>
  <c r="M74" i="15"/>
  <c r="I74" i="15"/>
  <c r="E74" i="15"/>
  <c r="Y73" i="15"/>
  <c r="U73" i="15"/>
  <c r="Q73" i="15"/>
  <c r="M73" i="15"/>
  <c r="I73" i="15"/>
  <c r="E73" i="15"/>
  <c r="Y72" i="15"/>
  <c r="U72" i="15"/>
  <c r="Q72" i="15"/>
  <c r="M72" i="15"/>
  <c r="I72" i="15"/>
  <c r="E72" i="15"/>
  <c r="Y70" i="15"/>
  <c r="U70" i="15"/>
  <c r="Q70" i="15"/>
  <c r="M70" i="15"/>
  <c r="I70" i="15"/>
  <c r="E70" i="15"/>
  <c r="Y69" i="15"/>
  <c r="U69" i="15"/>
  <c r="Q69" i="15"/>
  <c r="M69" i="15"/>
  <c r="I69" i="15"/>
  <c r="E69" i="15"/>
  <c r="Y68" i="15"/>
  <c r="U68" i="15"/>
  <c r="Q68" i="15"/>
  <c r="M68" i="15"/>
  <c r="I68" i="15"/>
  <c r="E68" i="15"/>
  <c r="Y66" i="15"/>
  <c r="U66" i="15"/>
  <c r="Q66" i="15"/>
  <c r="M66" i="15"/>
  <c r="I66" i="15"/>
  <c r="E66" i="15"/>
  <c r="Y65" i="15"/>
  <c r="U65" i="15"/>
  <c r="Q65" i="15"/>
  <c r="M65" i="15"/>
  <c r="I65" i="15"/>
  <c r="E65" i="15"/>
  <c r="Y64" i="15"/>
  <c r="U64" i="15"/>
  <c r="Q64" i="15"/>
  <c r="M64" i="15"/>
  <c r="I64" i="15"/>
  <c r="E64" i="15"/>
  <c r="F64" i="15"/>
  <c r="G64" i="15"/>
  <c r="H64" i="15"/>
  <c r="J64" i="15"/>
  <c r="K64" i="15"/>
  <c r="L64" i="15"/>
  <c r="N64" i="15"/>
  <c r="O64" i="15"/>
  <c r="P64" i="15"/>
  <c r="R64" i="15"/>
  <c r="S64" i="15"/>
  <c r="T64" i="15"/>
  <c r="V64" i="15"/>
  <c r="W64" i="15"/>
  <c r="X64" i="15"/>
  <c r="Z64" i="15"/>
  <c r="AA64" i="15"/>
  <c r="AB64" i="15"/>
  <c r="F65" i="15"/>
  <c r="G65" i="15"/>
  <c r="H65" i="15"/>
  <c r="J65" i="15"/>
  <c r="K65" i="15"/>
  <c r="L65" i="15"/>
  <c r="N65" i="15"/>
  <c r="O65" i="15"/>
  <c r="P65" i="15"/>
  <c r="R65" i="15"/>
  <c r="S65" i="15"/>
  <c r="T65" i="15"/>
  <c r="V65" i="15"/>
  <c r="W65" i="15"/>
  <c r="X65" i="15"/>
  <c r="Z65" i="15"/>
  <c r="AA65" i="15"/>
  <c r="AB65" i="15"/>
  <c r="F66" i="15"/>
  <c r="G66" i="15"/>
  <c r="H66" i="15"/>
  <c r="J66" i="15"/>
  <c r="K66" i="15"/>
  <c r="L66" i="15"/>
  <c r="N66" i="15"/>
  <c r="O66" i="15"/>
  <c r="P66" i="15"/>
  <c r="R66" i="15"/>
  <c r="S66" i="15"/>
  <c r="T66" i="15"/>
  <c r="V66" i="15"/>
  <c r="W66" i="15"/>
  <c r="X66" i="15"/>
  <c r="Z66" i="15"/>
  <c r="AA66" i="15"/>
  <c r="AB66" i="15"/>
  <c r="F68" i="15"/>
  <c r="G68" i="15"/>
  <c r="H68" i="15"/>
  <c r="J68" i="15"/>
  <c r="K68" i="15"/>
  <c r="L68" i="15"/>
  <c r="N68" i="15"/>
  <c r="O68" i="15"/>
  <c r="P68" i="15"/>
  <c r="R68" i="15"/>
  <c r="S68" i="15"/>
  <c r="T68" i="15"/>
  <c r="V68" i="15"/>
  <c r="W68" i="15"/>
  <c r="X68" i="15"/>
  <c r="Z68" i="15"/>
  <c r="AA68" i="15"/>
  <c r="AB68" i="15"/>
  <c r="F69" i="15"/>
  <c r="G69" i="15"/>
  <c r="H69" i="15"/>
  <c r="J69" i="15"/>
  <c r="K69" i="15"/>
  <c r="L69" i="15"/>
  <c r="N69" i="15"/>
  <c r="O69" i="15"/>
  <c r="P69" i="15"/>
  <c r="R69" i="15"/>
  <c r="S69" i="15"/>
  <c r="T69" i="15"/>
  <c r="V69" i="15"/>
  <c r="W69" i="15"/>
  <c r="X69" i="15"/>
  <c r="Z69" i="15"/>
  <c r="AA69" i="15"/>
  <c r="AB69" i="15"/>
  <c r="F70" i="15"/>
  <c r="G70" i="15"/>
  <c r="H70" i="15"/>
  <c r="J70" i="15"/>
  <c r="K70" i="15"/>
  <c r="L70" i="15"/>
  <c r="N70" i="15"/>
  <c r="O70" i="15"/>
  <c r="P70" i="15"/>
  <c r="R70" i="15"/>
  <c r="S70" i="15"/>
  <c r="T70" i="15"/>
  <c r="V70" i="15"/>
  <c r="W70" i="15"/>
  <c r="X70" i="15"/>
  <c r="Z70" i="15"/>
  <c r="AA70" i="15"/>
  <c r="AB70" i="15"/>
  <c r="F72" i="15"/>
  <c r="G72" i="15"/>
  <c r="H72" i="15"/>
  <c r="J72" i="15"/>
  <c r="K72" i="15"/>
  <c r="L72" i="15"/>
  <c r="N72" i="15"/>
  <c r="O72" i="15"/>
  <c r="P72" i="15"/>
  <c r="R72" i="15"/>
  <c r="S72" i="15"/>
  <c r="T72" i="15"/>
  <c r="V72" i="15"/>
  <c r="W72" i="15"/>
  <c r="X72" i="15"/>
  <c r="Z72" i="15"/>
  <c r="AA72" i="15"/>
  <c r="AB72" i="15"/>
  <c r="F73" i="15"/>
  <c r="G73" i="15"/>
  <c r="H73" i="15"/>
  <c r="J73" i="15"/>
  <c r="K73" i="15"/>
  <c r="L73" i="15"/>
  <c r="N73" i="15"/>
  <c r="O73" i="15"/>
  <c r="P73" i="15"/>
  <c r="R73" i="15"/>
  <c r="S73" i="15"/>
  <c r="T73" i="15"/>
  <c r="V73" i="15"/>
  <c r="W73" i="15"/>
  <c r="X73" i="15"/>
  <c r="Z73" i="15"/>
  <c r="AA73" i="15"/>
  <c r="AB73" i="15"/>
  <c r="F74" i="15"/>
  <c r="G74" i="15"/>
  <c r="H74" i="15"/>
  <c r="J74" i="15"/>
  <c r="K74" i="15"/>
  <c r="L74" i="15"/>
  <c r="N74" i="15"/>
  <c r="O74" i="15"/>
  <c r="P74" i="15"/>
  <c r="R74" i="15"/>
  <c r="S74" i="15"/>
  <c r="T74" i="15"/>
  <c r="V74" i="15"/>
  <c r="W74" i="15"/>
  <c r="X74" i="15"/>
  <c r="Z74" i="15"/>
  <c r="AA74" i="15"/>
  <c r="AB74" i="15"/>
  <c r="F76" i="15"/>
  <c r="G76" i="15"/>
  <c r="H76" i="15"/>
  <c r="J76" i="15"/>
  <c r="K76" i="15"/>
  <c r="L76" i="15"/>
  <c r="N76" i="15"/>
  <c r="O76" i="15"/>
  <c r="P76" i="15"/>
  <c r="R76" i="15"/>
  <c r="S76" i="15"/>
  <c r="T76" i="15"/>
  <c r="V76" i="15"/>
  <c r="W76" i="15"/>
  <c r="X76" i="15"/>
  <c r="Z76" i="15"/>
  <c r="AA76" i="15"/>
  <c r="AB76" i="15"/>
  <c r="F77" i="15"/>
  <c r="G77" i="15"/>
  <c r="H77" i="15"/>
  <c r="J77" i="15"/>
  <c r="K77" i="15"/>
  <c r="L77" i="15"/>
  <c r="N77" i="15"/>
  <c r="O77" i="15"/>
  <c r="P77" i="15"/>
  <c r="R77" i="15"/>
  <c r="S77" i="15"/>
  <c r="T77" i="15"/>
  <c r="V77" i="15"/>
  <c r="W77" i="15"/>
  <c r="X77" i="15"/>
  <c r="Z77" i="15"/>
  <c r="AA77" i="15"/>
  <c r="AB77" i="15"/>
  <c r="F78" i="15"/>
  <c r="G78" i="15"/>
  <c r="H78" i="15"/>
  <c r="J78" i="15"/>
  <c r="K78" i="15"/>
  <c r="L78" i="15"/>
  <c r="N78" i="15"/>
  <c r="O78" i="15"/>
  <c r="P78" i="15"/>
  <c r="R78" i="15"/>
  <c r="S78" i="15"/>
  <c r="T78" i="15"/>
  <c r="V78" i="15"/>
  <c r="W78" i="15"/>
  <c r="X78" i="15"/>
  <c r="Z78" i="15"/>
  <c r="AA78" i="15"/>
  <c r="AB78" i="15"/>
  <c r="E80" i="15"/>
  <c r="F80" i="15"/>
  <c r="G80" i="15"/>
  <c r="H80" i="15"/>
  <c r="I80" i="15"/>
  <c r="J80" i="15"/>
  <c r="K80" i="15"/>
  <c r="L80" i="15"/>
  <c r="M80" i="15"/>
  <c r="N80" i="15"/>
  <c r="O80" i="15"/>
  <c r="P80" i="15"/>
  <c r="Q80" i="15"/>
  <c r="R80" i="15"/>
  <c r="S80" i="15"/>
  <c r="T80" i="15"/>
  <c r="U80" i="15"/>
  <c r="V80" i="15"/>
  <c r="W80" i="15"/>
  <c r="X80" i="15"/>
  <c r="Y80" i="15"/>
  <c r="Z80" i="15"/>
  <c r="AA80" i="15"/>
  <c r="AB80" i="15"/>
  <c r="E81" i="15"/>
  <c r="F81" i="15"/>
  <c r="G81" i="15"/>
  <c r="H81" i="15"/>
  <c r="I81" i="15"/>
  <c r="J81" i="15"/>
  <c r="K81" i="15"/>
  <c r="L81" i="15"/>
  <c r="M81" i="15"/>
  <c r="N81" i="15"/>
  <c r="O81" i="15"/>
  <c r="P81" i="15"/>
  <c r="Q81" i="15"/>
  <c r="R81" i="15"/>
  <c r="S81" i="15"/>
  <c r="T81" i="15"/>
  <c r="U81" i="15"/>
  <c r="V81" i="15"/>
  <c r="W81" i="15"/>
  <c r="X81" i="15"/>
  <c r="Y81" i="15"/>
  <c r="Z81" i="15"/>
  <c r="AA81" i="15"/>
  <c r="AB81" i="15"/>
  <c r="E82" i="15"/>
  <c r="F82" i="15"/>
  <c r="G82" i="15"/>
  <c r="H82" i="15"/>
  <c r="I82" i="15"/>
  <c r="J82" i="15"/>
  <c r="K82" i="15"/>
  <c r="L82" i="15"/>
  <c r="M82" i="15"/>
  <c r="N82" i="15"/>
  <c r="O82" i="15"/>
  <c r="P82" i="15"/>
  <c r="Q82" i="15"/>
  <c r="R82" i="15"/>
  <c r="S82" i="15"/>
  <c r="T82" i="15"/>
  <c r="U82" i="15"/>
  <c r="V82" i="15"/>
  <c r="W82" i="15"/>
  <c r="X82" i="15"/>
  <c r="Y82" i="15"/>
  <c r="Z82" i="15"/>
  <c r="AA82" i="15"/>
  <c r="AB82" i="15"/>
  <c r="C27" i="13" l="1"/>
  <c r="E27" i="13" l="1"/>
  <c r="A55" i="15" l="1"/>
  <c r="A51" i="15"/>
  <c r="A47" i="15"/>
  <c r="A43" i="15"/>
  <c r="A39" i="15"/>
  <c r="A35" i="15"/>
  <c r="A31" i="15"/>
  <c r="A27" i="15"/>
  <c r="A23" i="15"/>
  <c r="A19" i="15"/>
  <c r="A15" i="15"/>
  <c r="A11" i="15"/>
  <c r="A55" i="14"/>
  <c r="A51" i="14"/>
  <c r="A47" i="14"/>
  <c r="A43" i="14"/>
  <c r="A39" i="14"/>
  <c r="A35" i="14"/>
  <c r="A31" i="14"/>
  <c r="A27" i="14"/>
  <c r="A19" i="14"/>
  <c r="A15" i="14"/>
  <c r="A23" i="14"/>
  <c r="A11" i="14"/>
  <c r="A108" i="15" l="1"/>
  <c r="A104" i="15"/>
  <c r="A100" i="15"/>
  <c r="A96" i="15"/>
  <c r="A92" i="15"/>
  <c r="A88" i="15"/>
  <c r="A84" i="15"/>
  <c r="A80" i="15"/>
  <c r="A76" i="15"/>
  <c r="A72" i="15"/>
  <c r="A68" i="15"/>
  <c r="A64" i="15"/>
  <c r="D6" i="15"/>
  <c r="A108" i="14"/>
  <c r="A104" i="14"/>
  <c r="A100" i="14"/>
  <c r="A96" i="14"/>
  <c r="A92" i="14"/>
  <c r="A88" i="14"/>
  <c r="A84" i="14"/>
  <c r="A80" i="14"/>
  <c r="A76" i="14"/>
  <c r="A72" i="14"/>
  <c r="A68" i="14"/>
  <c r="A64" i="14"/>
  <c r="D6" i="14"/>
  <c r="B13" i="13"/>
  <c r="J108" i="14" l="1"/>
  <c r="A10" i="15" l="1"/>
  <c r="D11" i="15"/>
  <c r="D12" i="15"/>
  <c r="AG12" i="15"/>
  <c r="AG13" i="15" s="1"/>
  <c r="D13" i="15"/>
  <c r="D15" i="15"/>
  <c r="AF15" i="15"/>
  <c r="AF19" i="15" s="1"/>
  <c r="AF23" i="15" s="1"/>
  <c r="AF27" i="15" s="1"/>
  <c r="AF31" i="15" s="1"/>
  <c r="AF35" i="15" s="1"/>
  <c r="AF39" i="15" s="1"/>
  <c r="AF43" i="15" s="1"/>
  <c r="AF47" i="15" s="1"/>
  <c r="AF51" i="15" s="1"/>
  <c r="AF55" i="15" s="1"/>
  <c r="AG15" i="15"/>
  <c r="AG16" i="15" s="1"/>
  <c r="AG17" i="15" s="1"/>
  <c r="D16" i="15"/>
  <c r="AF16" i="15"/>
  <c r="AF20" i="15" s="1"/>
  <c r="AF24" i="15" s="1"/>
  <c r="AF28" i="15" s="1"/>
  <c r="AF32" i="15" s="1"/>
  <c r="AF36" i="15" s="1"/>
  <c r="AF40" i="15" s="1"/>
  <c r="AF44" i="15" s="1"/>
  <c r="AF48" i="15" s="1"/>
  <c r="AF52" i="15" s="1"/>
  <c r="AF56" i="15" s="1"/>
  <c r="D17" i="15"/>
  <c r="AF17" i="15"/>
  <c r="AF21" i="15" s="1"/>
  <c r="AF25" i="15" s="1"/>
  <c r="AF29" i="15" s="1"/>
  <c r="AF33" i="15" s="1"/>
  <c r="AF37" i="15" s="1"/>
  <c r="AF41" i="15" s="1"/>
  <c r="AF45" i="15" s="1"/>
  <c r="AF49" i="15" s="1"/>
  <c r="AF53" i="15" s="1"/>
  <c r="AF57" i="15" s="1"/>
  <c r="D19" i="15"/>
  <c r="D20" i="15"/>
  <c r="D21" i="15"/>
  <c r="D23" i="15"/>
  <c r="D24" i="15"/>
  <c r="D25" i="15"/>
  <c r="D27" i="15"/>
  <c r="D28" i="15"/>
  <c r="D29" i="15"/>
  <c r="D31" i="15"/>
  <c r="D32" i="15"/>
  <c r="D33" i="15"/>
  <c r="D35" i="15"/>
  <c r="D36" i="15"/>
  <c r="D37" i="15"/>
  <c r="D39" i="15"/>
  <c r="D40" i="15"/>
  <c r="D41" i="15"/>
  <c r="D43" i="15"/>
  <c r="D44" i="15"/>
  <c r="D45" i="15"/>
  <c r="D47" i="15"/>
  <c r="D48" i="15"/>
  <c r="D49" i="15"/>
  <c r="D51" i="15"/>
  <c r="D52" i="15"/>
  <c r="D53" i="15"/>
  <c r="D55" i="15"/>
  <c r="D56" i="15"/>
  <c r="D57" i="15"/>
  <c r="A63" i="15"/>
  <c r="E84" i="15"/>
  <c r="F84" i="15"/>
  <c r="G84" i="15"/>
  <c r="H84" i="15"/>
  <c r="I84" i="15"/>
  <c r="J84" i="15"/>
  <c r="K84" i="15"/>
  <c r="L84" i="15"/>
  <c r="M84" i="15"/>
  <c r="N84" i="15"/>
  <c r="O84" i="15"/>
  <c r="P84" i="15"/>
  <c r="Q84" i="15"/>
  <c r="R84" i="15"/>
  <c r="S84" i="15"/>
  <c r="T84" i="15"/>
  <c r="U84" i="15"/>
  <c r="V84" i="15"/>
  <c r="W84" i="15"/>
  <c r="X84" i="15"/>
  <c r="Y84" i="15"/>
  <c r="Z84" i="15"/>
  <c r="AA84" i="15"/>
  <c r="AB84" i="15"/>
  <c r="E85" i="15"/>
  <c r="F85" i="15"/>
  <c r="G85" i="15"/>
  <c r="H85" i="15"/>
  <c r="I85" i="15"/>
  <c r="J85" i="15"/>
  <c r="K85" i="15"/>
  <c r="L85" i="15"/>
  <c r="M85" i="15"/>
  <c r="N85" i="15"/>
  <c r="O85" i="15"/>
  <c r="P85" i="15"/>
  <c r="Q85" i="15"/>
  <c r="R85" i="15"/>
  <c r="S85" i="15"/>
  <c r="T85" i="15"/>
  <c r="U85" i="15"/>
  <c r="V85" i="15"/>
  <c r="W85" i="15"/>
  <c r="X85" i="15"/>
  <c r="Y85" i="15"/>
  <c r="Z85" i="15"/>
  <c r="AA85" i="15"/>
  <c r="AB85" i="15"/>
  <c r="E86" i="15"/>
  <c r="F86" i="15"/>
  <c r="G86" i="15"/>
  <c r="H86" i="15"/>
  <c r="I86" i="15"/>
  <c r="J86" i="15"/>
  <c r="K86" i="15"/>
  <c r="L86" i="15"/>
  <c r="M86" i="15"/>
  <c r="N86" i="15"/>
  <c r="O86" i="15"/>
  <c r="P86" i="15"/>
  <c r="Q86" i="15"/>
  <c r="R86" i="15"/>
  <c r="S86" i="15"/>
  <c r="T86" i="15"/>
  <c r="U86" i="15"/>
  <c r="V86" i="15"/>
  <c r="W86" i="15"/>
  <c r="X86" i="15"/>
  <c r="Y86" i="15"/>
  <c r="Z86" i="15"/>
  <c r="AA86" i="15"/>
  <c r="AB86" i="15"/>
  <c r="E88" i="15"/>
  <c r="F88" i="15"/>
  <c r="G88" i="15"/>
  <c r="H88" i="15"/>
  <c r="I88" i="15"/>
  <c r="J88" i="15"/>
  <c r="K88" i="15"/>
  <c r="L88" i="15"/>
  <c r="M88" i="15"/>
  <c r="N88" i="15"/>
  <c r="O88" i="15"/>
  <c r="P88" i="15"/>
  <c r="Q88" i="15"/>
  <c r="R88" i="15"/>
  <c r="S88" i="15"/>
  <c r="T88" i="15"/>
  <c r="U88" i="15"/>
  <c r="V88" i="15"/>
  <c r="W88" i="15"/>
  <c r="X88" i="15"/>
  <c r="Y88" i="15"/>
  <c r="Z88" i="15"/>
  <c r="AA88" i="15"/>
  <c r="AB88" i="15"/>
  <c r="E89" i="15"/>
  <c r="F89" i="15"/>
  <c r="G89" i="15"/>
  <c r="H89" i="15"/>
  <c r="I89" i="15"/>
  <c r="J89" i="15"/>
  <c r="K89" i="15"/>
  <c r="L89" i="15"/>
  <c r="M89" i="15"/>
  <c r="N89" i="15"/>
  <c r="O89" i="15"/>
  <c r="P89" i="15"/>
  <c r="Q89" i="15"/>
  <c r="R89" i="15"/>
  <c r="S89" i="15"/>
  <c r="T89" i="15"/>
  <c r="U89" i="15"/>
  <c r="V89" i="15"/>
  <c r="W89" i="15"/>
  <c r="X89" i="15"/>
  <c r="Y89" i="15"/>
  <c r="Z89" i="15"/>
  <c r="AA89" i="15"/>
  <c r="AB89" i="15"/>
  <c r="E90" i="15"/>
  <c r="F90" i="15"/>
  <c r="G90" i="15"/>
  <c r="H90" i="15"/>
  <c r="I90" i="15"/>
  <c r="J90" i="15"/>
  <c r="K90" i="15"/>
  <c r="L90" i="15"/>
  <c r="M90" i="15"/>
  <c r="N90" i="15"/>
  <c r="O90" i="15"/>
  <c r="P90" i="15"/>
  <c r="Q90" i="15"/>
  <c r="R90" i="15"/>
  <c r="S90" i="15"/>
  <c r="T90" i="15"/>
  <c r="U90" i="15"/>
  <c r="V90" i="15"/>
  <c r="W90" i="15"/>
  <c r="X90" i="15"/>
  <c r="Y90" i="15"/>
  <c r="Z90" i="15"/>
  <c r="AA90" i="15"/>
  <c r="AB90" i="15"/>
  <c r="E92" i="15"/>
  <c r="F92" i="15"/>
  <c r="G92" i="15"/>
  <c r="H92" i="15"/>
  <c r="I92" i="15"/>
  <c r="J92" i="15"/>
  <c r="K92" i="15"/>
  <c r="L92" i="15"/>
  <c r="M92" i="15"/>
  <c r="N92" i="15"/>
  <c r="O92" i="15"/>
  <c r="P92" i="15"/>
  <c r="Q92" i="15"/>
  <c r="R92" i="15"/>
  <c r="S92" i="15"/>
  <c r="T92" i="15"/>
  <c r="U92" i="15"/>
  <c r="V92" i="15"/>
  <c r="W92" i="15"/>
  <c r="X92" i="15"/>
  <c r="Y92" i="15"/>
  <c r="Z92" i="15"/>
  <c r="AA92" i="15"/>
  <c r="AB92" i="15"/>
  <c r="E93" i="15"/>
  <c r="F93" i="15"/>
  <c r="G93" i="15"/>
  <c r="H93" i="15"/>
  <c r="I93" i="15"/>
  <c r="J93" i="15"/>
  <c r="K93" i="15"/>
  <c r="L93" i="15"/>
  <c r="M93" i="15"/>
  <c r="N93" i="15"/>
  <c r="O93" i="15"/>
  <c r="P93" i="15"/>
  <c r="Q93" i="15"/>
  <c r="R93" i="15"/>
  <c r="S93" i="15"/>
  <c r="T93" i="15"/>
  <c r="U93" i="15"/>
  <c r="V93" i="15"/>
  <c r="W93" i="15"/>
  <c r="X93" i="15"/>
  <c r="Y93" i="15"/>
  <c r="Z93" i="15"/>
  <c r="AA93" i="15"/>
  <c r="AB93" i="15"/>
  <c r="E94" i="15"/>
  <c r="F94" i="15"/>
  <c r="G94" i="15"/>
  <c r="H94" i="15"/>
  <c r="I94" i="15"/>
  <c r="J94" i="15"/>
  <c r="K94" i="15"/>
  <c r="L94" i="15"/>
  <c r="M94" i="15"/>
  <c r="N94" i="15"/>
  <c r="O94" i="15"/>
  <c r="P94" i="15"/>
  <c r="Q94" i="15"/>
  <c r="R94" i="15"/>
  <c r="S94" i="15"/>
  <c r="T94" i="15"/>
  <c r="U94" i="15"/>
  <c r="V94" i="15"/>
  <c r="W94" i="15"/>
  <c r="X94" i="15"/>
  <c r="Y94" i="15"/>
  <c r="Z94" i="15"/>
  <c r="AA94" i="15"/>
  <c r="AB94" i="15"/>
  <c r="E96" i="15"/>
  <c r="F96" i="15"/>
  <c r="G96" i="15"/>
  <c r="H96" i="15"/>
  <c r="I96" i="15"/>
  <c r="J96" i="15"/>
  <c r="K96" i="15"/>
  <c r="L96" i="15"/>
  <c r="M96" i="15"/>
  <c r="N96" i="15"/>
  <c r="O96" i="15"/>
  <c r="P96" i="15"/>
  <c r="Q96" i="15"/>
  <c r="R96" i="15"/>
  <c r="S96" i="15"/>
  <c r="T96" i="15"/>
  <c r="U96" i="15"/>
  <c r="V96" i="15"/>
  <c r="W96" i="15"/>
  <c r="X96" i="15"/>
  <c r="Y96" i="15"/>
  <c r="Z96" i="15"/>
  <c r="AA96" i="15"/>
  <c r="AB96" i="15"/>
  <c r="E97" i="15"/>
  <c r="F97" i="15"/>
  <c r="G97" i="15"/>
  <c r="H97" i="15"/>
  <c r="I97" i="15"/>
  <c r="J97" i="15"/>
  <c r="K97" i="15"/>
  <c r="L97" i="15"/>
  <c r="M97" i="15"/>
  <c r="N97" i="15"/>
  <c r="O97" i="15"/>
  <c r="P97" i="15"/>
  <c r="Q97" i="15"/>
  <c r="R97" i="15"/>
  <c r="S97" i="15"/>
  <c r="T97" i="15"/>
  <c r="U97" i="15"/>
  <c r="V97" i="15"/>
  <c r="W97" i="15"/>
  <c r="X97" i="15"/>
  <c r="Y97" i="15"/>
  <c r="Z97" i="15"/>
  <c r="AA97" i="15"/>
  <c r="AB97" i="15"/>
  <c r="E98" i="15"/>
  <c r="F98" i="15"/>
  <c r="G98" i="15"/>
  <c r="H98" i="15"/>
  <c r="I98" i="15"/>
  <c r="J98" i="15"/>
  <c r="K98" i="15"/>
  <c r="L98" i="15"/>
  <c r="M98" i="15"/>
  <c r="N98" i="15"/>
  <c r="O98" i="15"/>
  <c r="P98" i="15"/>
  <c r="Q98" i="15"/>
  <c r="R98" i="15"/>
  <c r="S98" i="15"/>
  <c r="T98" i="15"/>
  <c r="U98" i="15"/>
  <c r="V98" i="15"/>
  <c r="W98" i="15"/>
  <c r="X98" i="15"/>
  <c r="Y98" i="15"/>
  <c r="Z98" i="15"/>
  <c r="AA98" i="15"/>
  <c r="AB98" i="15"/>
  <c r="E100" i="15"/>
  <c r="F100" i="15"/>
  <c r="G100" i="15"/>
  <c r="H100" i="15"/>
  <c r="I100" i="15"/>
  <c r="J100" i="15"/>
  <c r="K100" i="15"/>
  <c r="L100" i="15"/>
  <c r="M100" i="15"/>
  <c r="N100" i="15"/>
  <c r="O100" i="15"/>
  <c r="P100" i="15"/>
  <c r="Q100" i="15"/>
  <c r="R100" i="15"/>
  <c r="S100" i="15"/>
  <c r="T100" i="15"/>
  <c r="U100" i="15"/>
  <c r="V100" i="15"/>
  <c r="W100" i="15"/>
  <c r="X100" i="15"/>
  <c r="Y100" i="15"/>
  <c r="Z100" i="15"/>
  <c r="AA100" i="15"/>
  <c r="AB100" i="15"/>
  <c r="E101" i="15"/>
  <c r="F101" i="15"/>
  <c r="G101" i="15"/>
  <c r="H101" i="15"/>
  <c r="I101" i="15"/>
  <c r="J101" i="15"/>
  <c r="K101" i="15"/>
  <c r="L101" i="15"/>
  <c r="M101" i="15"/>
  <c r="N101" i="15"/>
  <c r="O101" i="15"/>
  <c r="P101" i="15"/>
  <c r="Q101" i="15"/>
  <c r="R101" i="15"/>
  <c r="S101" i="15"/>
  <c r="T101" i="15"/>
  <c r="U101" i="15"/>
  <c r="V101" i="15"/>
  <c r="W101" i="15"/>
  <c r="X101" i="15"/>
  <c r="Y101" i="15"/>
  <c r="Z101" i="15"/>
  <c r="AA101" i="15"/>
  <c r="AB101" i="15"/>
  <c r="E102" i="15"/>
  <c r="F102" i="15"/>
  <c r="G102" i="15"/>
  <c r="H102" i="15"/>
  <c r="I102" i="15"/>
  <c r="J102" i="15"/>
  <c r="K102" i="15"/>
  <c r="L102" i="15"/>
  <c r="M102" i="15"/>
  <c r="N102" i="15"/>
  <c r="O102" i="15"/>
  <c r="P102" i="15"/>
  <c r="Q102" i="15"/>
  <c r="R102" i="15"/>
  <c r="S102" i="15"/>
  <c r="T102" i="15"/>
  <c r="U102" i="15"/>
  <c r="V102" i="15"/>
  <c r="W102" i="15"/>
  <c r="X102" i="15"/>
  <c r="Y102" i="15"/>
  <c r="Z102" i="15"/>
  <c r="AA102" i="15"/>
  <c r="AB102" i="15"/>
  <c r="E104" i="15"/>
  <c r="F104" i="15"/>
  <c r="G104" i="15"/>
  <c r="H104" i="15"/>
  <c r="I104" i="15"/>
  <c r="J104" i="15"/>
  <c r="K104" i="15"/>
  <c r="L104" i="15"/>
  <c r="M104" i="15"/>
  <c r="N104" i="15"/>
  <c r="O104" i="15"/>
  <c r="P104" i="15"/>
  <c r="Q104" i="15"/>
  <c r="R104" i="15"/>
  <c r="S104" i="15"/>
  <c r="T104" i="15"/>
  <c r="U104" i="15"/>
  <c r="V104" i="15"/>
  <c r="W104" i="15"/>
  <c r="X104" i="15"/>
  <c r="Y104" i="15"/>
  <c r="Z104" i="15"/>
  <c r="AA104" i="15"/>
  <c r="AB104" i="15"/>
  <c r="E105" i="15"/>
  <c r="F105" i="15"/>
  <c r="G105" i="15"/>
  <c r="H105" i="15"/>
  <c r="I105" i="15"/>
  <c r="J105" i="15"/>
  <c r="K105" i="15"/>
  <c r="L105" i="15"/>
  <c r="M105" i="15"/>
  <c r="N105" i="15"/>
  <c r="O105" i="15"/>
  <c r="P105" i="15"/>
  <c r="Q105" i="15"/>
  <c r="R105" i="15"/>
  <c r="S105" i="15"/>
  <c r="T105" i="15"/>
  <c r="U105" i="15"/>
  <c r="V105" i="15"/>
  <c r="W105" i="15"/>
  <c r="X105" i="15"/>
  <c r="Y105" i="15"/>
  <c r="Z105" i="15"/>
  <c r="AA105" i="15"/>
  <c r="AB105" i="15"/>
  <c r="E106" i="15"/>
  <c r="F106" i="15"/>
  <c r="G106" i="15"/>
  <c r="H106" i="15"/>
  <c r="I106" i="15"/>
  <c r="J106" i="15"/>
  <c r="K106" i="15"/>
  <c r="L106" i="15"/>
  <c r="M106" i="15"/>
  <c r="N106" i="15"/>
  <c r="O106" i="15"/>
  <c r="P106" i="15"/>
  <c r="Q106" i="15"/>
  <c r="R106" i="15"/>
  <c r="S106" i="15"/>
  <c r="T106" i="15"/>
  <c r="U106" i="15"/>
  <c r="V106" i="15"/>
  <c r="W106" i="15"/>
  <c r="X106" i="15"/>
  <c r="Y106" i="15"/>
  <c r="Z106" i="15"/>
  <c r="AA106" i="15"/>
  <c r="AB106" i="15"/>
  <c r="E108" i="15"/>
  <c r="F108" i="15"/>
  <c r="G108" i="15"/>
  <c r="H108" i="15"/>
  <c r="I108" i="15"/>
  <c r="J108" i="15"/>
  <c r="K108" i="15"/>
  <c r="L108" i="15"/>
  <c r="M108" i="15"/>
  <c r="N108" i="15"/>
  <c r="O108" i="15"/>
  <c r="P108" i="15"/>
  <c r="Q108" i="15"/>
  <c r="R108" i="15"/>
  <c r="S108" i="15"/>
  <c r="T108" i="15"/>
  <c r="U108" i="15"/>
  <c r="V108" i="15"/>
  <c r="W108" i="15"/>
  <c r="X108" i="15"/>
  <c r="Y108" i="15"/>
  <c r="Z108" i="15"/>
  <c r="AA108" i="15"/>
  <c r="AB108" i="15"/>
  <c r="E109" i="15"/>
  <c r="F109" i="15"/>
  <c r="G109" i="15"/>
  <c r="H109" i="15"/>
  <c r="I109" i="15"/>
  <c r="J109" i="15"/>
  <c r="K109" i="15"/>
  <c r="L109" i="15"/>
  <c r="M109" i="15"/>
  <c r="N109" i="15"/>
  <c r="O109" i="15"/>
  <c r="P109" i="15"/>
  <c r="Q109" i="15"/>
  <c r="R109" i="15"/>
  <c r="S109" i="15"/>
  <c r="T109" i="15"/>
  <c r="U109" i="15"/>
  <c r="V109" i="15"/>
  <c r="W109" i="15"/>
  <c r="X109" i="15"/>
  <c r="Y109" i="15"/>
  <c r="Z109" i="15"/>
  <c r="AA109" i="15"/>
  <c r="AB109" i="15"/>
  <c r="E110" i="15"/>
  <c r="F110" i="15"/>
  <c r="G110" i="15"/>
  <c r="H110" i="15"/>
  <c r="I110" i="15"/>
  <c r="J110" i="15"/>
  <c r="K110" i="15"/>
  <c r="L110" i="15"/>
  <c r="M110" i="15"/>
  <c r="N110" i="15"/>
  <c r="O110" i="15"/>
  <c r="P110" i="15"/>
  <c r="Q110" i="15"/>
  <c r="R110" i="15"/>
  <c r="S110" i="15"/>
  <c r="T110" i="15"/>
  <c r="U110" i="15"/>
  <c r="V110" i="15"/>
  <c r="W110" i="15"/>
  <c r="X110" i="15"/>
  <c r="Y110" i="15"/>
  <c r="Z110" i="15"/>
  <c r="AA110" i="15"/>
  <c r="AB110" i="15"/>
  <c r="A10" i="14"/>
  <c r="B11" i="14"/>
  <c r="D11" i="14"/>
  <c r="D12" i="14"/>
  <c r="D65" i="14" s="1"/>
  <c r="AG12" i="14"/>
  <c r="AG13" i="14" s="1"/>
  <c r="D13" i="14"/>
  <c r="D66" i="14" s="1"/>
  <c r="AC66" i="14" s="1"/>
  <c r="B15" i="14"/>
  <c r="D15" i="14"/>
  <c r="D68" i="14" s="1"/>
  <c r="AF15" i="14"/>
  <c r="AG15" i="14"/>
  <c r="AG16" i="14" s="1"/>
  <c r="AG17" i="14" s="1"/>
  <c r="D16" i="14"/>
  <c r="D69" i="14" s="1"/>
  <c r="AF16" i="14"/>
  <c r="AF20" i="14" s="1"/>
  <c r="AF24" i="14" s="1"/>
  <c r="AF28" i="14" s="1"/>
  <c r="AF32" i="14" s="1"/>
  <c r="AF36" i="14" s="1"/>
  <c r="AF40" i="14" s="1"/>
  <c r="AF44" i="14" s="1"/>
  <c r="AF48" i="14" s="1"/>
  <c r="AF52" i="14" s="1"/>
  <c r="AF56" i="14" s="1"/>
  <c r="D17" i="14"/>
  <c r="D70" i="14" s="1"/>
  <c r="AF17" i="14"/>
  <c r="AF21" i="14" s="1"/>
  <c r="AF25" i="14" s="1"/>
  <c r="AF29" i="14" s="1"/>
  <c r="AF33" i="14" s="1"/>
  <c r="AF37" i="14" s="1"/>
  <c r="AF41" i="14" s="1"/>
  <c r="AF45" i="14" s="1"/>
  <c r="AF49" i="14" s="1"/>
  <c r="AF53" i="14" s="1"/>
  <c r="AF57" i="14" s="1"/>
  <c r="B19" i="14"/>
  <c r="D19" i="14"/>
  <c r="D72" i="14" s="1"/>
  <c r="AF19" i="14"/>
  <c r="AF23" i="14" s="1"/>
  <c r="AF27" i="14" s="1"/>
  <c r="AF31" i="14" s="1"/>
  <c r="AF35" i="14" s="1"/>
  <c r="AF39" i="14" s="1"/>
  <c r="AF43" i="14" s="1"/>
  <c r="AF47" i="14" s="1"/>
  <c r="AF51" i="14" s="1"/>
  <c r="AF55" i="14" s="1"/>
  <c r="D20" i="14"/>
  <c r="D73" i="14" s="1"/>
  <c r="D21" i="14"/>
  <c r="D74" i="14" s="1"/>
  <c r="B23" i="14"/>
  <c r="D23" i="14"/>
  <c r="D76" i="14" s="1"/>
  <c r="D24" i="14"/>
  <c r="D77" i="14" s="1"/>
  <c r="D25" i="14"/>
  <c r="D78" i="14" s="1"/>
  <c r="B27" i="14"/>
  <c r="D27" i="14"/>
  <c r="D80" i="14" s="1"/>
  <c r="D28" i="14"/>
  <c r="D81" i="14" s="1"/>
  <c r="D29" i="14"/>
  <c r="D82" i="14" s="1"/>
  <c r="B31" i="14"/>
  <c r="D31" i="14"/>
  <c r="D84" i="14" s="1"/>
  <c r="D32" i="14"/>
  <c r="D85" i="14" s="1"/>
  <c r="D33" i="14"/>
  <c r="D86" i="14" s="1"/>
  <c r="B35" i="14"/>
  <c r="D35" i="14"/>
  <c r="D88" i="14" s="1"/>
  <c r="D36" i="14"/>
  <c r="D89" i="14" s="1"/>
  <c r="D37" i="14"/>
  <c r="D90" i="14" s="1"/>
  <c r="B39" i="14"/>
  <c r="D39" i="14"/>
  <c r="D92" i="14" s="1"/>
  <c r="D40" i="14"/>
  <c r="D93" i="14" s="1"/>
  <c r="D41" i="14"/>
  <c r="D94" i="14" s="1"/>
  <c r="B43" i="14"/>
  <c r="D43" i="14"/>
  <c r="D96" i="14" s="1"/>
  <c r="D44" i="14"/>
  <c r="D97" i="14" s="1"/>
  <c r="D45" i="14"/>
  <c r="D98" i="14" s="1"/>
  <c r="B47" i="14"/>
  <c r="D47" i="14"/>
  <c r="D100" i="14" s="1"/>
  <c r="D48" i="14"/>
  <c r="D101" i="14" s="1"/>
  <c r="D49" i="14"/>
  <c r="D102" i="14" s="1"/>
  <c r="B51" i="14"/>
  <c r="D51" i="14"/>
  <c r="D104" i="14" s="1"/>
  <c r="D52" i="14"/>
  <c r="D105" i="14" s="1"/>
  <c r="D53" i="14"/>
  <c r="D106" i="14" s="1"/>
  <c r="B55" i="14"/>
  <c r="D55" i="14"/>
  <c r="D108" i="14" s="1"/>
  <c r="D56" i="14"/>
  <c r="D109" i="14" s="1"/>
  <c r="D57" i="14"/>
  <c r="D110" i="14" s="1"/>
  <c r="A63" i="14"/>
  <c r="E88" i="14"/>
  <c r="F88" i="14"/>
  <c r="G88" i="14"/>
  <c r="H88" i="14"/>
  <c r="I88" i="14"/>
  <c r="J88" i="14"/>
  <c r="K88" i="14"/>
  <c r="L88" i="14"/>
  <c r="M88" i="14"/>
  <c r="N88" i="14"/>
  <c r="O88" i="14"/>
  <c r="P88" i="14"/>
  <c r="Q88" i="14"/>
  <c r="R88" i="14"/>
  <c r="S88" i="14"/>
  <c r="T88" i="14"/>
  <c r="U88" i="14"/>
  <c r="V88" i="14"/>
  <c r="W88" i="14"/>
  <c r="X88" i="14"/>
  <c r="Y88" i="14"/>
  <c r="Z88" i="14"/>
  <c r="AA88" i="14"/>
  <c r="AB88" i="14"/>
  <c r="E89" i="14"/>
  <c r="F89" i="14"/>
  <c r="G89" i="14"/>
  <c r="H89" i="14"/>
  <c r="I89" i="14"/>
  <c r="J89" i="14"/>
  <c r="K89" i="14"/>
  <c r="L89" i="14"/>
  <c r="M89" i="14"/>
  <c r="N89" i="14"/>
  <c r="O89" i="14"/>
  <c r="P89" i="14"/>
  <c r="Q89" i="14"/>
  <c r="R89" i="14"/>
  <c r="S89" i="14"/>
  <c r="T89" i="14"/>
  <c r="U89" i="14"/>
  <c r="V89" i="14"/>
  <c r="W89" i="14"/>
  <c r="X89" i="14"/>
  <c r="Y89" i="14"/>
  <c r="Z89" i="14"/>
  <c r="AA89" i="14"/>
  <c r="AB89" i="14"/>
  <c r="E90" i="14"/>
  <c r="F90" i="14"/>
  <c r="G90" i="14"/>
  <c r="H90" i="14"/>
  <c r="I90" i="14"/>
  <c r="J90" i="14"/>
  <c r="K90" i="14"/>
  <c r="L90" i="14"/>
  <c r="M90" i="14"/>
  <c r="N90" i="14"/>
  <c r="O90" i="14"/>
  <c r="P90" i="14"/>
  <c r="Q90" i="14"/>
  <c r="R90" i="14"/>
  <c r="S90" i="14"/>
  <c r="T90" i="14"/>
  <c r="U90" i="14"/>
  <c r="V90" i="14"/>
  <c r="W90" i="14"/>
  <c r="X90" i="14"/>
  <c r="Y90" i="14"/>
  <c r="Z90" i="14"/>
  <c r="AA90" i="14"/>
  <c r="AB90" i="14"/>
  <c r="E92" i="14"/>
  <c r="F92" i="14"/>
  <c r="G92" i="14"/>
  <c r="H92" i="14"/>
  <c r="I92" i="14"/>
  <c r="J92" i="14"/>
  <c r="K92" i="14"/>
  <c r="L92" i="14"/>
  <c r="M92" i="14"/>
  <c r="N92" i="14"/>
  <c r="O92" i="14"/>
  <c r="P92" i="14"/>
  <c r="Q92" i="14"/>
  <c r="R92" i="14"/>
  <c r="S92" i="14"/>
  <c r="T92" i="14"/>
  <c r="U92" i="14"/>
  <c r="V92" i="14"/>
  <c r="W92" i="14"/>
  <c r="X92" i="14"/>
  <c r="Y92" i="14"/>
  <c r="Z92" i="14"/>
  <c r="AA92" i="14"/>
  <c r="AB92" i="14"/>
  <c r="E93" i="14"/>
  <c r="F93" i="14"/>
  <c r="G93" i="14"/>
  <c r="H93" i="14"/>
  <c r="I93" i="14"/>
  <c r="J93" i="14"/>
  <c r="K93" i="14"/>
  <c r="L93" i="14"/>
  <c r="M93" i="14"/>
  <c r="N93" i="14"/>
  <c r="O93" i="14"/>
  <c r="P93" i="14"/>
  <c r="Q93" i="14"/>
  <c r="R93" i="14"/>
  <c r="S93" i="14"/>
  <c r="T93" i="14"/>
  <c r="U93" i="14"/>
  <c r="V93" i="14"/>
  <c r="W93" i="14"/>
  <c r="X93" i="14"/>
  <c r="Y93" i="14"/>
  <c r="Z93" i="14"/>
  <c r="AA93" i="14"/>
  <c r="AB93" i="14"/>
  <c r="E94" i="14"/>
  <c r="F94" i="14"/>
  <c r="G94" i="14"/>
  <c r="H94" i="14"/>
  <c r="I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V94" i="14"/>
  <c r="W94" i="14"/>
  <c r="X94" i="14"/>
  <c r="Y94" i="14"/>
  <c r="Z94" i="14"/>
  <c r="AA94" i="14"/>
  <c r="AB94" i="14"/>
  <c r="E96" i="14"/>
  <c r="F96" i="14"/>
  <c r="G96" i="14"/>
  <c r="H96" i="14"/>
  <c r="I96" i="14"/>
  <c r="J96" i="14"/>
  <c r="K96" i="14"/>
  <c r="L96" i="14"/>
  <c r="M96" i="14"/>
  <c r="N96" i="14"/>
  <c r="O96" i="14"/>
  <c r="P96" i="14"/>
  <c r="Q96" i="14"/>
  <c r="R96" i="14"/>
  <c r="S96" i="14"/>
  <c r="T96" i="14"/>
  <c r="U96" i="14"/>
  <c r="V96" i="14"/>
  <c r="W96" i="14"/>
  <c r="X96" i="14"/>
  <c r="Y96" i="14"/>
  <c r="Z96" i="14"/>
  <c r="AA96" i="14"/>
  <c r="AB96" i="14"/>
  <c r="E97" i="14"/>
  <c r="F97" i="14"/>
  <c r="G97" i="14"/>
  <c r="H97" i="14"/>
  <c r="I97" i="14"/>
  <c r="J97" i="14"/>
  <c r="K97" i="14"/>
  <c r="L97" i="14"/>
  <c r="M97" i="14"/>
  <c r="N97" i="14"/>
  <c r="O97" i="14"/>
  <c r="P97" i="14"/>
  <c r="Q97" i="14"/>
  <c r="R97" i="14"/>
  <c r="S97" i="14"/>
  <c r="T97" i="14"/>
  <c r="U97" i="14"/>
  <c r="V97" i="14"/>
  <c r="W97" i="14"/>
  <c r="X97" i="14"/>
  <c r="Y97" i="14"/>
  <c r="Z97" i="14"/>
  <c r="AA97" i="14"/>
  <c r="AB97" i="14"/>
  <c r="E98" i="14"/>
  <c r="F98" i="14"/>
  <c r="G98" i="14"/>
  <c r="H98" i="14"/>
  <c r="I98" i="14"/>
  <c r="J98" i="14"/>
  <c r="K98" i="14"/>
  <c r="L98" i="14"/>
  <c r="M98" i="14"/>
  <c r="N98" i="14"/>
  <c r="O98" i="14"/>
  <c r="P98" i="14"/>
  <c r="Q98" i="14"/>
  <c r="R98" i="14"/>
  <c r="S98" i="14"/>
  <c r="T98" i="14"/>
  <c r="U98" i="14"/>
  <c r="V98" i="14"/>
  <c r="W98" i="14"/>
  <c r="X98" i="14"/>
  <c r="Y98" i="14"/>
  <c r="Z98" i="14"/>
  <c r="AA98" i="14"/>
  <c r="AB98" i="14"/>
  <c r="E100" i="14"/>
  <c r="F100" i="14"/>
  <c r="G100" i="14"/>
  <c r="H100" i="14"/>
  <c r="I100" i="14"/>
  <c r="J100" i="14"/>
  <c r="K100" i="14"/>
  <c r="L100" i="14"/>
  <c r="M100" i="14"/>
  <c r="N100" i="14"/>
  <c r="O100" i="14"/>
  <c r="P100" i="14"/>
  <c r="Q100" i="14"/>
  <c r="R100" i="14"/>
  <c r="S100" i="14"/>
  <c r="T100" i="14"/>
  <c r="U100" i="14"/>
  <c r="V100" i="14"/>
  <c r="W100" i="14"/>
  <c r="X100" i="14"/>
  <c r="Y100" i="14"/>
  <c r="Z100" i="14"/>
  <c r="AA100" i="14"/>
  <c r="AB100" i="14"/>
  <c r="E101" i="14"/>
  <c r="F101" i="14"/>
  <c r="G101" i="14"/>
  <c r="H101" i="14"/>
  <c r="I101" i="14"/>
  <c r="J101" i="14"/>
  <c r="K101" i="14"/>
  <c r="L101" i="14"/>
  <c r="M101" i="14"/>
  <c r="N101" i="14"/>
  <c r="O101" i="14"/>
  <c r="P101" i="14"/>
  <c r="Q101" i="14"/>
  <c r="R101" i="14"/>
  <c r="S101" i="14"/>
  <c r="T101" i="14"/>
  <c r="U101" i="14"/>
  <c r="V101" i="14"/>
  <c r="W101" i="14"/>
  <c r="X101" i="14"/>
  <c r="Y101" i="14"/>
  <c r="Z101" i="14"/>
  <c r="AA101" i="14"/>
  <c r="AB101" i="14"/>
  <c r="E102" i="14"/>
  <c r="F102" i="14"/>
  <c r="G102" i="14"/>
  <c r="H102" i="14"/>
  <c r="I102" i="14"/>
  <c r="J102" i="14"/>
  <c r="K102" i="14"/>
  <c r="L102" i="14"/>
  <c r="M102" i="14"/>
  <c r="N102" i="14"/>
  <c r="O102" i="14"/>
  <c r="P102" i="14"/>
  <c r="Q102" i="14"/>
  <c r="R102" i="14"/>
  <c r="S102" i="14"/>
  <c r="T102" i="14"/>
  <c r="U102" i="14"/>
  <c r="V102" i="14"/>
  <c r="W102" i="14"/>
  <c r="X102" i="14"/>
  <c r="Y102" i="14"/>
  <c r="Z102" i="14"/>
  <c r="AA102" i="14"/>
  <c r="AB102" i="14"/>
  <c r="E104" i="14"/>
  <c r="F104" i="14"/>
  <c r="G104" i="14"/>
  <c r="H104" i="14"/>
  <c r="I104" i="14"/>
  <c r="J104" i="14"/>
  <c r="K104" i="14"/>
  <c r="L104" i="14"/>
  <c r="M104" i="14"/>
  <c r="N104" i="14"/>
  <c r="O104" i="14"/>
  <c r="P104" i="14"/>
  <c r="Q104" i="14"/>
  <c r="R104" i="14"/>
  <c r="S104" i="14"/>
  <c r="T104" i="14"/>
  <c r="U104" i="14"/>
  <c r="V104" i="14"/>
  <c r="W104" i="14"/>
  <c r="X104" i="14"/>
  <c r="Y104" i="14"/>
  <c r="Z104" i="14"/>
  <c r="AA104" i="14"/>
  <c r="AB104" i="14"/>
  <c r="E105" i="14"/>
  <c r="F105" i="14"/>
  <c r="G105" i="14"/>
  <c r="H105" i="14"/>
  <c r="I105" i="14"/>
  <c r="J105" i="14"/>
  <c r="K105" i="14"/>
  <c r="L105" i="14"/>
  <c r="M105" i="14"/>
  <c r="N105" i="14"/>
  <c r="O105" i="14"/>
  <c r="P105" i="14"/>
  <c r="Q105" i="14"/>
  <c r="R105" i="14"/>
  <c r="S105" i="14"/>
  <c r="T105" i="14"/>
  <c r="U105" i="14"/>
  <c r="V105" i="14"/>
  <c r="W105" i="14"/>
  <c r="X105" i="14"/>
  <c r="Y105" i="14"/>
  <c r="Z105" i="14"/>
  <c r="AA105" i="14"/>
  <c r="AB105" i="14"/>
  <c r="E106" i="14"/>
  <c r="F106" i="14"/>
  <c r="G106" i="14"/>
  <c r="H106" i="14"/>
  <c r="I106" i="14"/>
  <c r="J106" i="14"/>
  <c r="K106" i="14"/>
  <c r="L106" i="14"/>
  <c r="M106" i="14"/>
  <c r="N106" i="14"/>
  <c r="O106" i="14"/>
  <c r="P106" i="14"/>
  <c r="Q106" i="14"/>
  <c r="R106" i="14"/>
  <c r="S106" i="14"/>
  <c r="T106" i="14"/>
  <c r="U106" i="14"/>
  <c r="V106" i="14"/>
  <c r="W106" i="14"/>
  <c r="X106" i="14"/>
  <c r="Y106" i="14"/>
  <c r="Z106" i="14"/>
  <c r="AA106" i="14"/>
  <c r="AB106" i="14"/>
  <c r="E108" i="14"/>
  <c r="F108" i="14"/>
  <c r="G108" i="14"/>
  <c r="H108" i="14"/>
  <c r="I108" i="14"/>
  <c r="K108" i="14"/>
  <c r="L108" i="14"/>
  <c r="M108" i="14"/>
  <c r="N108" i="14"/>
  <c r="O108" i="14"/>
  <c r="P108" i="14"/>
  <c r="Q108" i="14"/>
  <c r="R108" i="14"/>
  <c r="S108" i="14"/>
  <c r="T108" i="14"/>
  <c r="U108" i="14"/>
  <c r="V108" i="14"/>
  <c r="W108" i="14"/>
  <c r="X108" i="14"/>
  <c r="Y108" i="14"/>
  <c r="Z108" i="14"/>
  <c r="AA108" i="14"/>
  <c r="AB108" i="14"/>
  <c r="E109" i="14"/>
  <c r="F109" i="14"/>
  <c r="G109" i="14"/>
  <c r="H109" i="14"/>
  <c r="I109" i="14"/>
  <c r="J109" i="14"/>
  <c r="K109" i="14"/>
  <c r="L109" i="14"/>
  <c r="M109" i="14"/>
  <c r="N109" i="14"/>
  <c r="O109" i="14"/>
  <c r="P109" i="14"/>
  <c r="Q109" i="14"/>
  <c r="R109" i="14"/>
  <c r="S109" i="14"/>
  <c r="T109" i="14"/>
  <c r="U109" i="14"/>
  <c r="V109" i="14"/>
  <c r="W109" i="14"/>
  <c r="X109" i="14"/>
  <c r="Y109" i="14"/>
  <c r="Z109" i="14"/>
  <c r="AA109" i="14"/>
  <c r="AB109" i="14"/>
  <c r="E110" i="14"/>
  <c r="F110" i="14"/>
  <c r="G110" i="14"/>
  <c r="H110" i="14"/>
  <c r="I110" i="14"/>
  <c r="J110" i="14"/>
  <c r="K110" i="14"/>
  <c r="L110" i="14"/>
  <c r="M110" i="14"/>
  <c r="N110" i="14"/>
  <c r="O110" i="14"/>
  <c r="P110" i="14"/>
  <c r="Q110" i="14"/>
  <c r="R110" i="14"/>
  <c r="S110" i="14"/>
  <c r="T110" i="14"/>
  <c r="U110" i="14"/>
  <c r="V110" i="14"/>
  <c r="W110" i="14"/>
  <c r="X110" i="14"/>
  <c r="Y110" i="14"/>
  <c r="Z110" i="14"/>
  <c r="AA110" i="14"/>
  <c r="AB110" i="14"/>
  <c r="D108" i="15" l="1"/>
  <c r="D102" i="15"/>
  <c r="D97" i="15"/>
  <c r="D92" i="15"/>
  <c r="D86" i="15"/>
  <c r="D81" i="15"/>
  <c r="D76" i="15"/>
  <c r="D106" i="15"/>
  <c r="D101" i="15"/>
  <c r="E103" i="15" s="1"/>
  <c r="D96" i="15"/>
  <c r="D90" i="15"/>
  <c r="D85" i="15"/>
  <c r="K87" i="15" s="1"/>
  <c r="D80" i="15"/>
  <c r="D74" i="15"/>
  <c r="D70" i="15"/>
  <c r="D110" i="15"/>
  <c r="D105" i="15"/>
  <c r="D100" i="15"/>
  <c r="D94" i="15"/>
  <c r="D89" i="15"/>
  <c r="D84" i="15"/>
  <c r="D78" i="15"/>
  <c r="S79" i="15" s="1"/>
  <c r="D73" i="15"/>
  <c r="D64" i="15"/>
  <c r="AC64" i="15" s="1"/>
  <c r="D109" i="15"/>
  <c r="D104" i="15"/>
  <c r="D98" i="15"/>
  <c r="D93" i="15"/>
  <c r="D88" i="15"/>
  <c r="D82" i="15"/>
  <c r="D77" i="15"/>
  <c r="D72" i="15"/>
  <c r="D69" i="15"/>
  <c r="D66" i="15"/>
  <c r="AC66" i="15" s="1"/>
  <c r="AA83" i="14"/>
  <c r="P83" i="14"/>
  <c r="F83" i="14"/>
  <c r="E83" i="14"/>
  <c r="J83" i="14"/>
  <c r="Z83" i="14"/>
  <c r="N83" i="14"/>
  <c r="R83" i="14"/>
  <c r="M83" i="14"/>
  <c r="V83" i="14"/>
  <c r="K83" i="14"/>
  <c r="S83" i="14"/>
  <c r="T83" i="14"/>
  <c r="Y83" i="14"/>
  <c r="L83" i="14"/>
  <c r="W83" i="14"/>
  <c r="X83" i="14"/>
  <c r="I83" i="14"/>
  <c r="O83" i="14"/>
  <c r="U83" i="14"/>
  <c r="G83" i="14"/>
  <c r="AB83" i="14"/>
  <c r="Q83" i="14"/>
  <c r="H83" i="14"/>
  <c r="M79" i="14"/>
  <c r="Z79" i="14"/>
  <c r="N79" i="14"/>
  <c r="AA79" i="14"/>
  <c r="E79" i="14"/>
  <c r="V79" i="14"/>
  <c r="K79" i="14"/>
  <c r="P79" i="14"/>
  <c r="R79" i="14"/>
  <c r="J79" i="14"/>
  <c r="F79" i="14"/>
  <c r="S79" i="14"/>
  <c r="T79" i="14"/>
  <c r="Y79" i="14"/>
  <c r="O79" i="14"/>
  <c r="W79" i="14"/>
  <c r="X79" i="14"/>
  <c r="I79" i="14"/>
  <c r="L79" i="14"/>
  <c r="G79" i="14"/>
  <c r="H79" i="14"/>
  <c r="AB79" i="14"/>
  <c r="Q79" i="14"/>
  <c r="U79" i="14"/>
  <c r="V75" i="14"/>
  <c r="K75" i="14"/>
  <c r="R75" i="14"/>
  <c r="J75" i="14"/>
  <c r="Z75" i="14"/>
  <c r="M75" i="14"/>
  <c r="AA75" i="14"/>
  <c r="P75" i="14"/>
  <c r="F75" i="14"/>
  <c r="E75" i="14"/>
  <c r="N75" i="14"/>
  <c r="S75" i="14"/>
  <c r="X75" i="14"/>
  <c r="Y75" i="14"/>
  <c r="U75" i="14"/>
  <c r="W75" i="14"/>
  <c r="H75" i="14"/>
  <c r="AB75" i="14"/>
  <c r="I75" i="14"/>
  <c r="G75" i="14"/>
  <c r="L75" i="14"/>
  <c r="Q75" i="14"/>
  <c r="O75" i="14"/>
  <c r="T75" i="14"/>
  <c r="AB71" i="14"/>
  <c r="K71" i="14"/>
  <c r="W71" i="14"/>
  <c r="G71" i="14"/>
  <c r="S71" i="14"/>
  <c r="O71" i="14"/>
  <c r="I71" i="14"/>
  <c r="F71" i="14"/>
  <c r="R71" i="14"/>
  <c r="H71" i="14"/>
  <c r="X71" i="14"/>
  <c r="Y71" i="14"/>
  <c r="J71" i="14"/>
  <c r="T71" i="14"/>
  <c r="M71" i="14"/>
  <c r="N71" i="14"/>
  <c r="Z71" i="14"/>
  <c r="AA71" i="14"/>
  <c r="L71" i="14"/>
  <c r="E71" i="14"/>
  <c r="Q71" i="14"/>
  <c r="V71" i="14"/>
  <c r="U71" i="14"/>
  <c r="P71" i="14"/>
  <c r="F83" i="15"/>
  <c r="J83" i="15"/>
  <c r="N83" i="15"/>
  <c r="R83" i="15"/>
  <c r="V83" i="15"/>
  <c r="Z83" i="15"/>
  <c r="E83" i="15"/>
  <c r="U83" i="15"/>
  <c r="G83" i="15"/>
  <c r="K83" i="15"/>
  <c r="O83" i="15"/>
  <c r="S83" i="15"/>
  <c r="W83" i="15"/>
  <c r="AA83" i="15"/>
  <c r="M83" i="15"/>
  <c r="Y83" i="15"/>
  <c r="H83" i="15"/>
  <c r="L83" i="15"/>
  <c r="P83" i="15"/>
  <c r="T83" i="15"/>
  <c r="X83" i="15"/>
  <c r="AB83" i="15"/>
  <c r="I83" i="15"/>
  <c r="Q83" i="15"/>
  <c r="H75" i="15"/>
  <c r="N75" i="15"/>
  <c r="AG19" i="15"/>
  <c r="AG20" i="15" s="1"/>
  <c r="AG21" i="15" s="1"/>
  <c r="AG19" i="14"/>
  <c r="AG20" i="14" s="1"/>
  <c r="AG21" i="14" s="1"/>
  <c r="D68" i="15"/>
  <c r="D65" i="15"/>
  <c r="D14" i="14"/>
  <c r="AC105" i="15"/>
  <c r="AC106" i="15"/>
  <c r="D107" i="15"/>
  <c r="D111" i="14"/>
  <c r="D107" i="14"/>
  <c r="D103" i="14"/>
  <c r="D99" i="14"/>
  <c r="D95" i="14"/>
  <c r="D91" i="14"/>
  <c r="D87" i="14"/>
  <c r="D83" i="14"/>
  <c r="D79" i="14"/>
  <c r="D75" i="14"/>
  <c r="D71" i="14"/>
  <c r="D64" i="14"/>
  <c r="D22" i="14"/>
  <c r="AC74" i="14"/>
  <c r="AC73" i="14"/>
  <c r="AC70" i="14"/>
  <c r="AC69" i="14"/>
  <c r="D50" i="14"/>
  <c r="AC110" i="15"/>
  <c r="AC108" i="15"/>
  <c r="AC109" i="15"/>
  <c r="D58" i="14"/>
  <c r="D34" i="14"/>
  <c r="D111" i="15"/>
  <c r="AC101" i="15"/>
  <c r="AC70" i="15"/>
  <c r="AC102" i="15"/>
  <c r="AC69" i="15"/>
  <c r="D95" i="15"/>
  <c r="D83" i="15"/>
  <c r="D58" i="15"/>
  <c r="D50" i="15"/>
  <c r="D14" i="15"/>
  <c r="D42" i="15"/>
  <c r="D26" i="15"/>
  <c r="D22" i="15"/>
  <c r="D42" i="14"/>
  <c r="D54" i="14"/>
  <c r="D26" i="14"/>
  <c r="D38" i="14"/>
  <c r="AC82" i="14"/>
  <c r="AC65" i="14"/>
  <c r="D46" i="14"/>
  <c r="D30" i="14"/>
  <c r="D18" i="14"/>
  <c r="D18" i="15"/>
  <c r="AC94" i="15"/>
  <c r="D54" i="15"/>
  <c r="D46" i="15"/>
  <c r="D38" i="15"/>
  <c r="D34" i="15"/>
  <c r="D30" i="15"/>
  <c r="AA111" i="15"/>
  <c r="Y111" i="15"/>
  <c r="W111" i="15"/>
  <c r="U111" i="15"/>
  <c r="S111" i="15"/>
  <c r="Q111" i="15"/>
  <c r="O111" i="15"/>
  <c r="M111" i="15"/>
  <c r="K111" i="15"/>
  <c r="I111" i="15"/>
  <c r="G111" i="15"/>
  <c r="E111" i="15"/>
  <c r="AB111" i="15"/>
  <c r="Z111" i="15"/>
  <c r="X111" i="15"/>
  <c r="V111" i="15"/>
  <c r="T111" i="15"/>
  <c r="R111" i="15"/>
  <c r="P111" i="15"/>
  <c r="N111" i="15"/>
  <c r="L111" i="15"/>
  <c r="J111" i="15"/>
  <c r="H111" i="15"/>
  <c r="F111" i="15"/>
  <c r="AA107" i="15"/>
  <c r="Y107" i="15"/>
  <c r="W107" i="15"/>
  <c r="U107" i="15"/>
  <c r="S107" i="15"/>
  <c r="Q107" i="15"/>
  <c r="O107" i="15"/>
  <c r="M107" i="15"/>
  <c r="K107" i="15"/>
  <c r="I107" i="15"/>
  <c r="G107" i="15"/>
  <c r="E107" i="15"/>
  <c r="AB107" i="15"/>
  <c r="Z107" i="15"/>
  <c r="X107" i="15"/>
  <c r="V107" i="15"/>
  <c r="T107" i="15"/>
  <c r="R107" i="15"/>
  <c r="P107" i="15"/>
  <c r="N107" i="15"/>
  <c r="L107" i="15"/>
  <c r="J107" i="15"/>
  <c r="H107" i="15"/>
  <c r="F107" i="15"/>
  <c r="M103" i="15"/>
  <c r="I103" i="15"/>
  <c r="G103" i="15"/>
  <c r="N103" i="15"/>
  <c r="J103" i="15"/>
  <c r="H103" i="15"/>
  <c r="AA95" i="15"/>
  <c r="Y95" i="15"/>
  <c r="W95" i="15"/>
  <c r="U95" i="15"/>
  <c r="S95" i="15"/>
  <c r="Q95" i="15"/>
  <c r="O95" i="15"/>
  <c r="M95" i="15"/>
  <c r="K95" i="15"/>
  <c r="I95" i="15"/>
  <c r="G95" i="15"/>
  <c r="E95" i="15"/>
  <c r="AB95" i="15"/>
  <c r="Z95" i="15"/>
  <c r="X95" i="15"/>
  <c r="V95" i="15"/>
  <c r="T95" i="15"/>
  <c r="R95" i="15"/>
  <c r="P95" i="15"/>
  <c r="N95" i="15"/>
  <c r="L95" i="15"/>
  <c r="J95" i="15"/>
  <c r="H95" i="15"/>
  <c r="F95" i="15"/>
  <c r="M91" i="15"/>
  <c r="I91" i="15"/>
  <c r="G91" i="15"/>
  <c r="N91" i="15"/>
  <c r="J91" i="15"/>
  <c r="H91" i="15"/>
  <c r="AC93" i="15"/>
  <c r="AC81" i="15"/>
  <c r="AC82" i="15"/>
  <c r="AC80" i="15"/>
  <c r="AC72" i="14"/>
  <c r="AC90" i="15"/>
  <c r="AC88" i="15"/>
  <c r="AC73" i="15"/>
  <c r="AC89" i="15"/>
  <c r="AC74" i="15"/>
  <c r="AC72" i="15"/>
  <c r="AC84" i="14"/>
  <c r="AB87" i="14"/>
  <c r="AB111" i="14"/>
  <c r="Z111" i="14"/>
  <c r="X111" i="14"/>
  <c r="V111" i="14"/>
  <c r="T111" i="14"/>
  <c r="R111" i="14"/>
  <c r="P111" i="14"/>
  <c r="N111" i="14"/>
  <c r="L111" i="14"/>
  <c r="J111" i="14"/>
  <c r="H111" i="14"/>
  <c r="F111" i="14"/>
  <c r="AB107" i="14"/>
  <c r="Z107" i="14"/>
  <c r="X107" i="14"/>
  <c r="V107" i="14"/>
  <c r="T107" i="14"/>
  <c r="R107" i="14"/>
  <c r="P107" i="14"/>
  <c r="N107" i="14"/>
  <c r="L107" i="14"/>
  <c r="J107" i="14"/>
  <c r="H107" i="14"/>
  <c r="F107" i="14"/>
  <c r="AB103" i="14"/>
  <c r="Z103" i="14"/>
  <c r="X103" i="14"/>
  <c r="V103" i="14"/>
  <c r="T103" i="14"/>
  <c r="R103" i="14"/>
  <c r="P103" i="14"/>
  <c r="N103" i="14"/>
  <c r="L103" i="14"/>
  <c r="J103" i="14"/>
  <c r="H103" i="14"/>
  <c r="F103" i="14"/>
  <c r="AB99" i="14"/>
  <c r="Z99" i="14"/>
  <c r="X99" i="14"/>
  <c r="V99" i="14"/>
  <c r="T99" i="14"/>
  <c r="R99" i="14"/>
  <c r="P99" i="14"/>
  <c r="N99" i="14"/>
  <c r="L99" i="14"/>
  <c r="J99" i="14"/>
  <c r="H99" i="14"/>
  <c r="F99" i="14"/>
  <c r="AB95" i="14"/>
  <c r="Z95" i="14"/>
  <c r="X95" i="14"/>
  <c r="V95" i="14"/>
  <c r="T95" i="14"/>
  <c r="R95" i="14"/>
  <c r="P95" i="14"/>
  <c r="N95" i="14"/>
  <c r="L95" i="14"/>
  <c r="J95" i="14"/>
  <c r="H95" i="14"/>
  <c r="F95" i="14"/>
  <c r="AB91" i="14"/>
  <c r="Z91" i="14"/>
  <c r="X91" i="14"/>
  <c r="V91" i="14"/>
  <c r="T91" i="14"/>
  <c r="R91" i="14"/>
  <c r="P91" i="14"/>
  <c r="N91" i="14"/>
  <c r="L91" i="14"/>
  <c r="J91" i="14"/>
  <c r="H91" i="14"/>
  <c r="F91" i="14"/>
  <c r="Z87" i="14"/>
  <c r="X87" i="14"/>
  <c r="V87" i="14"/>
  <c r="T87" i="14"/>
  <c r="R87" i="14"/>
  <c r="P87" i="14"/>
  <c r="N87" i="14"/>
  <c r="L87" i="14"/>
  <c r="J87" i="14"/>
  <c r="H87" i="14"/>
  <c r="F87" i="14"/>
  <c r="AA111" i="14"/>
  <c r="Y111" i="14"/>
  <c r="W111" i="14"/>
  <c r="U111" i="14"/>
  <c r="S111" i="14"/>
  <c r="Q111" i="14"/>
  <c r="O111" i="14"/>
  <c r="M111" i="14"/>
  <c r="K111" i="14"/>
  <c r="I111" i="14"/>
  <c r="G111" i="14"/>
  <c r="E111" i="14"/>
  <c r="AA107" i="14"/>
  <c r="Y107" i="14"/>
  <c r="W107" i="14"/>
  <c r="U107" i="14"/>
  <c r="S107" i="14"/>
  <c r="Q107" i="14"/>
  <c r="O107" i="14"/>
  <c r="M107" i="14"/>
  <c r="K107" i="14"/>
  <c r="I107" i="14"/>
  <c r="G107" i="14"/>
  <c r="E107" i="14"/>
  <c r="AA103" i="14"/>
  <c r="Y103" i="14"/>
  <c r="W103" i="14"/>
  <c r="U103" i="14"/>
  <c r="S103" i="14"/>
  <c r="Q103" i="14"/>
  <c r="O103" i="14"/>
  <c r="M103" i="14"/>
  <c r="K103" i="14"/>
  <c r="I103" i="14"/>
  <c r="G103" i="14"/>
  <c r="E103" i="14"/>
  <c r="AA99" i="14"/>
  <c r="Y99" i="14"/>
  <c r="W99" i="14"/>
  <c r="U99" i="14"/>
  <c r="S99" i="14"/>
  <c r="Q99" i="14"/>
  <c r="O99" i="14"/>
  <c r="M99" i="14"/>
  <c r="K99" i="14"/>
  <c r="I99" i="14"/>
  <c r="G99" i="14"/>
  <c r="E99" i="14"/>
  <c r="AA95" i="14"/>
  <c r="Y95" i="14"/>
  <c r="W95" i="14"/>
  <c r="U95" i="14"/>
  <c r="S95" i="14"/>
  <c r="Q95" i="14"/>
  <c r="O95" i="14"/>
  <c r="M95" i="14"/>
  <c r="K95" i="14"/>
  <c r="I95" i="14"/>
  <c r="G95" i="14"/>
  <c r="E95" i="14"/>
  <c r="AA91" i="14"/>
  <c r="Y91" i="14"/>
  <c r="W91" i="14"/>
  <c r="U91" i="14"/>
  <c r="S91" i="14"/>
  <c r="Q91" i="14"/>
  <c r="O91" i="14"/>
  <c r="M91" i="14"/>
  <c r="K91" i="14"/>
  <c r="I91" i="14"/>
  <c r="G91" i="14"/>
  <c r="E91" i="14"/>
  <c r="AA87" i="14"/>
  <c r="Y87" i="14"/>
  <c r="W87" i="14"/>
  <c r="U87" i="14"/>
  <c r="S87" i="14"/>
  <c r="Q87" i="14"/>
  <c r="O87" i="14"/>
  <c r="M87" i="14"/>
  <c r="K87" i="14"/>
  <c r="I87" i="14"/>
  <c r="G87" i="14"/>
  <c r="E87" i="14"/>
  <c r="AC90" i="14"/>
  <c r="AC89" i="14"/>
  <c r="AC88" i="14"/>
  <c r="AC94" i="14"/>
  <c r="AC92" i="14"/>
  <c r="AC78" i="14"/>
  <c r="AC76" i="14"/>
  <c r="AC97" i="15"/>
  <c r="AC86" i="15"/>
  <c r="AC93" i="14"/>
  <c r="AC86" i="14"/>
  <c r="AC77" i="14"/>
  <c r="AC104" i="15"/>
  <c r="AC98" i="15"/>
  <c r="AC85" i="14"/>
  <c r="AC80" i="14"/>
  <c r="AC68" i="14"/>
  <c r="AC92" i="15"/>
  <c r="AC76" i="15"/>
  <c r="AC81" i="14"/>
  <c r="AC100" i="15"/>
  <c r="AC77" i="15"/>
  <c r="AC96" i="14"/>
  <c r="AC110" i="14"/>
  <c r="AC109" i="14"/>
  <c r="AC108" i="14"/>
  <c r="AC106" i="14"/>
  <c r="AC105" i="14"/>
  <c r="AC104" i="14"/>
  <c r="AC102" i="14"/>
  <c r="AC101" i="14"/>
  <c r="AC100" i="14"/>
  <c r="AC98" i="14"/>
  <c r="AC97" i="14"/>
  <c r="V75" i="15" l="1"/>
  <c r="R75" i="15"/>
  <c r="K75" i="15"/>
  <c r="E91" i="15"/>
  <c r="K99" i="15"/>
  <c r="M87" i="15"/>
  <c r="AC84" i="15"/>
  <c r="L91" i="15"/>
  <c r="K91" i="15"/>
  <c r="L103" i="15"/>
  <c r="K103" i="15"/>
  <c r="E75" i="15"/>
  <c r="F75" i="15"/>
  <c r="P91" i="15"/>
  <c r="O91" i="15"/>
  <c r="P103" i="15"/>
  <c r="O103" i="15"/>
  <c r="D103" i="15"/>
  <c r="Y75" i="15"/>
  <c r="G75" i="15"/>
  <c r="U75" i="15"/>
  <c r="R91" i="15"/>
  <c r="Q91" i="15"/>
  <c r="R103" i="15"/>
  <c r="Q103" i="15"/>
  <c r="P75" i="15"/>
  <c r="AB75" i="15"/>
  <c r="T91" i="15"/>
  <c r="S91" i="15"/>
  <c r="T103" i="15"/>
  <c r="S103" i="15"/>
  <c r="D75" i="15"/>
  <c r="I75" i="15"/>
  <c r="W75" i="15"/>
  <c r="V91" i="15"/>
  <c r="U91" i="15"/>
  <c r="V103" i="15"/>
  <c r="U103" i="15"/>
  <c r="M75" i="15"/>
  <c r="O75" i="15"/>
  <c r="X91" i="15"/>
  <c r="W91" i="15"/>
  <c r="X103" i="15"/>
  <c r="W103" i="15"/>
  <c r="Q75" i="15"/>
  <c r="J75" i="15"/>
  <c r="N87" i="15"/>
  <c r="Z91" i="15"/>
  <c r="Y91" i="15"/>
  <c r="Z103" i="15"/>
  <c r="Y103" i="15"/>
  <c r="T75" i="15"/>
  <c r="S75" i="15"/>
  <c r="Z75" i="15"/>
  <c r="AB91" i="15"/>
  <c r="AA91" i="15"/>
  <c r="AB103" i="15"/>
  <c r="AA103" i="15"/>
  <c r="D91" i="15"/>
  <c r="L75" i="15"/>
  <c r="AA75" i="15"/>
  <c r="F91" i="15"/>
  <c r="F103" i="15"/>
  <c r="X75" i="15"/>
  <c r="M79" i="15"/>
  <c r="N79" i="15"/>
  <c r="N99" i="15"/>
  <c r="R99" i="15"/>
  <c r="M99" i="15"/>
  <c r="Q99" i="15"/>
  <c r="AC78" i="15"/>
  <c r="AC96" i="15"/>
  <c r="AB79" i="15"/>
  <c r="K79" i="15"/>
  <c r="P87" i="15"/>
  <c r="O87" i="15"/>
  <c r="P99" i="15"/>
  <c r="O99" i="15"/>
  <c r="F79" i="15"/>
  <c r="I79" i="15"/>
  <c r="T87" i="15"/>
  <c r="S87" i="15"/>
  <c r="T99" i="15"/>
  <c r="S99" i="15"/>
  <c r="D99" i="15"/>
  <c r="G79" i="15"/>
  <c r="Z79" i="15"/>
  <c r="V87" i="15"/>
  <c r="U87" i="15"/>
  <c r="V99" i="15"/>
  <c r="U99" i="15"/>
  <c r="L79" i="15"/>
  <c r="U79" i="15"/>
  <c r="Q87" i="15"/>
  <c r="AC85" i="15"/>
  <c r="X87" i="15"/>
  <c r="W87" i="15"/>
  <c r="X99" i="15"/>
  <c r="W99" i="15"/>
  <c r="T79" i="15"/>
  <c r="P79" i="15"/>
  <c r="Z87" i="15"/>
  <c r="Y87" i="15"/>
  <c r="Z99" i="15"/>
  <c r="Y99" i="15"/>
  <c r="D79" i="15"/>
  <c r="O79" i="15"/>
  <c r="J79" i="15"/>
  <c r="AB87" i="15"/>
  <c r="AA87" i="15"/>
  <c r="AB99" i="15"/>
  <c r="AA99" i="15"/>
  <c r="W79" i="15"/>
  <c r="E79" i="15"/>
  <c r="F87" i="15"/>
  <c r="E87" i="15"/>
  <c r="F99" i="15"/>
  <c r="E99" i="15"/>
  <c r="R79" i="15"/>
  <c r="X79" i="15"/>
  <c r="H87" i="15"/>
  <c r="G87" i="15"/>
  <c r="H99" i="15"/>
  <c r="G99" i="15"/>
  <c r="D87" i="15"/>
  <c r="AA79" i="15"/>
  <c r="H79" i="15"/>
  <c r="J87" i="15"/>
  <c r="I87" i="15"/>
  <c r="J99" i="15"/>
  <c r="I99" i="15"/>
  <c r="D67" i="15"/>
  <c r="V79" i="15"/>
  <c r="Y79" i="15"/>
  <c r="R87" i="15"/>
  <c r="L87" i="15"/>
  <c r="L99" i="15"/>
  <c r="Q79" i="15"/>
  <c r="V67" i="14"/>
  <c r="F67" i="14"/>
  <c r="R67" i="14"/>
  <c r="E67" i="14"/>
  <c r="N67" i="14"/>
  <c r="Z67" i="14"/>
  <c r="J67" i="14"/>
  <c r="K67" i="14"/>
  <c r="AA67" i="14"/>
  <c r="P67" i="14"/>
  <c r="M67" i="14"/>
  <c r="W67" i="14"/>
  <c r="O67" i="14"/>
  <c r="T67" i="14"/>
  <c r="Q67" i="14"/>
  <c r="AB67" i="14"/>
  <c r="Y67" i="14"/>
  <c r="S67" i="14"/>
  <c r="H67" i="14"/>
  <c r="X67" i="14"/>
  <c r="U67" i="14"/>
  <c r="G67" i="14"/>
  <c r="L67" i="14"/>
  <c r="I67" i="14"/>
  <c r="M67" i="15"/>
  <c r="F67" i="15"/>
  <c r="AA67" i="15"/>
  <c r="F71" i="15"/>
  <c r="K71" i="15"/>
  <c r="R71" i="15"/>
  <c r="X71" i="15"/>
  <c r="O71" i="15"/>
  <c r="AB71" i="15"/>
  <c r="G71" i="15"/>
  <c r="L71" i="15"/>
  <c r="S71" i="15"/>
  <c r="Z71" i="15"/>
  <c r="J71" i="15"/>
  <c r="H71" i="15"/>
  <c r="N71" i="15"/>
  <c r="V71" i="15"/>
  <c r="AA71" i="15"/>
  <c r="W71" i="15"/>
  <c r="Y71" i="15"/>
  <c r="U71" i="15"/>
  <c r="Q71" i="15"/>
  <c r="M71" i="15"/>
  <c r="E71" i="15"/>
  <c r="T71" i="15"/>
  <c r="I71" i="15"/>
  <c r="P71" i="15"/>
  <c r="Q67" i="15"/>
  <c r="I67" i="15"/>
  <c r="X67" i="15"/>
  <c r="G67" i="15"/>
  <c r="K67" i="15"/>
  <c r="V67" i="15"/>
  <c r="N67" i="15"/>
  <c r="P67" i="15"/>
  <c r="Y67" i="15"/>
  <c r="U67" i="15"/>
  <c r="R67" i="15"/>
  <c r="AB67" i="15"/>
  <c r="Z67" i="15"/>
  <c r="O67" i="15"/>
  <c r="T67" i="15"/>
  <c r="E67" i="15"/>
  <c r="H67" i="15"/>
  <c r="L67" i="15"/>
  <c r="W67" i="15"/>
  <c r="S67" i="15"/>
  <c r="J67" i="15"/>
  <c r="AG23" i="15"/>
  <c r="AG24" i="15" s="1"/>
  <c r="AG25" i="15" s="1"/>
  <c r="AG23" i="14"/>
  <c r="AG27" i="14" s="1"/>
  <c r="AC64" i="14"/>
  <c r="D67" i="14"/>
  <c r="D71" i="15"/>
  <c r="AC68" i="15"/>
  <c r="AC65" i="15"/>
  <c r="AC95" i="15"/>
  <c r="AC111" i="15"/>
  <c r="AC103" i="14"/>
  <c r="AC107" i="14"/>
  <c r="H52" i="14" s="1"/>
  <c r="AC111" i="14"/>
  <c r="AC83" i="15"/>
  <c r="AC71" i="14"/>
  <c r="AC75" i="14"/>
  <c r="AC79" i="14"/>
  <c r="AC83" i="14"/>
  <c r="AC87" i="14"/>
  <c r="AC91" i="14"/>
  <c r="AC95" i="14"/>
  <c r="AC99" i="14"/>
  <c r="AC107" i="15"/>
  <c r="AC103" i="15" l="1"/>
  <c r="AC91" i="15"/>
  <c r="AC75" i="15"/>
  <c r="AC87" i="15"/>
  <c r="AC99" i="15"/>
  <c r="AC79" i="15"/>
  <c r="AC67" i="14"/>
  <c r="I11" i="14" s="1"/>
  <c r="AG27" i="15"/>
  <c r="AG31" i="15" s="1"/>
  <c r="AG24" i="14"/>
  <c r="AG25" i="14" s="1"/>
  <c r="G56" i="15"/>
  <c r="AC71" i="15"/>
  <c r="Y17" i="15" s="1"/>
  <c r="AC67" i="15"/>
  <c r="Y25" i="14"/>
  <c r="U25" i="14"/>
  <c r="Q25" i="14"/>
  <c r="M25" i="14"/>
  <c r="I25" i="14"/>
  <c r="E25" i="14"/>
  <c r="Z24" i="14"/>
  <c r="V24" i="14"/>
  <c r="R24" i="14"/>
  <c r="N24" i="14"/>
  <c r="J24" i="14"/>
  <c r="F24" i="14"/>
  <c r="Y23" i="14"/>
  <c r="U23" i="14"/>
  <c r="Q23" i="14"/>
  <c r="M23" i="14"/>
  <c r="I23" i="14"/>
  <c r="E23" i="14"/>
  <c r="Z25" i="14"/>
  <c r="V25" i="14"/>
  <c r="R25" i="14"/>
  <c r="N25" i="14"/>
  <c r="J25" i="14"/>
  <c r="F25" i="14"/>
  <c r="Y24" i="14"/>
  <c r="U24" i="14"/>
  <c r="Q24" i="14"/>
  <c r="M24" i="14"/>
  <c r="I24" i="14"/>
  <c r="E24" i="14"/>
  <c r="Z23" i="14"/>
  <c r="Z26" i="14" s="1"/>
  <c r="V23" i="14"/>
  <c r="R23" i="14"/>
  <c r="R26" i="14" s="1"/>
  <c r="N23" i="14"/>
  <c r="J23" i="14"/>
  <c r="F23" i="14"/>
  <c r="AA25" i="14"/>
  <c r="W25" i="14"/>
  <c r="S25" i="14"/>
  <c r="O25" i="14"/>
  <c r="K25" i="14"/>
  <c r="G25" i="14"/>
  <c r="AB24" i="14"/>
  <c r="X24" i="14"/>
  <c r="T24" i="14"/>
  <c r="P24" i="14"/>
  <c r="L24" i="14"/>
  <c r="H24" i="14"/>
  <c r="AA23" i="14"/>
  <c r="W23" i="14"/>
  <c r="S23" i="14"/>
  <c r="O23" i="14"/>
  <c r="K23" i="14"/>
  <c r="G23" i="14"/>
  <c r="AB25" i="14"/>
  <c r="X25" i="14"/>
  <c r="T25" i="14"/>
  <c r="P25" i="14"/>
  <c r="L25" i="14"/>
  <c r="H25" i="14"/>
  <c r="AA24" i="14"/>
  <c r="W24" i="14"/>
  <c r="S24" i="14"/>
  <c r="O24" i="14"/>
  <c r="K24" i="14"/>
  <c r="G24" i="14"/>
  <c r="AB23" i="14"/>
  <c r="X23" i="14"/>
  <c r="X26" i="14" s="1"/>
  <c r="T23" i="14"/>
  <c r="P23" i="14"/>
  <c r="L23" i="14"/>
  <c r="H23" i="14"/>
  <c r="AG28" i="14"/>
  <c r="AG29" i="14" s="1"/>
  <c r="AG31" i="14"/>
  <c r="AB37" i="15"/>
  <c r="X37" i="15"/>
  <c r="T37" i="15"/>
  <c r="P37" i="15"/>
  <c r="L37" i="15"/>
  <c r="H37" i="15"/>
  <c r="AB36" i="15"/>
  <c r="X36" i="15"/>
  <c r="T36" i="15"/>
  <c r="P36" i="15"/>
  <c r="L36" i="15"/>
  <c r="H36" i="15"/>
  <c r="AB35" i="15"/>
  <c r="X35" i="15"/>
  <c r="T35" i="15"/>
  <c r="P35" i="15"/>
  <c r="L35" i="15"/>
  <c r="H35" i="15"/>
  <c r="Z37" i="15"/>
  <c r="V37" i="15"/>
  <c r="R37" i="15"/>
  <c r="N37" i="15"/>
  <c r="J37" i="15"/>
  <c r="F37" i="15"/>
  <c r="Z36" i="15"/>
  <c r="V36" i="15"/>
  <c r="R36" i="15"/>
  <c r="N36" i="15"/>
  <c r="J36" i="15"/>
  <c r="F36" i="15"/>
  <c r="Z35" i="15"/>
  <c r="V35" i="15"/>
  <c r="R35" i="15"/>
  <c r="N35" i="15"/>
  <c r="J35" i="15"/>
  <c r="Y37" i="15"/>
  <c r="U37" i="15"/>
  <c r="Q37" i="15"/>
  <c r="M37" i="15"/>
  <c r="I37" i="15"/>
  <c r="E37" i="15"/>
  <c r="Y36" i="15"/>
  <c r="U36" i="15"/>
  <c r="Q36" i="15"/>
  <c r="M36" i="15"/>
  <c r="I36" i="15"/>
  <c r="E36" i="15"/>
  <c r="Y35" i="15"/>
  <c r="U35" i="15"/>
  <c r="Q35" i="15"/>
  <c r="M35" i="15"/>
  <c r="I35" i="15"/>
  <c r="E35" i="15"/>
  <c r="F35" i="15"/>
  <c r="AA37" i="15"/>
  <c r="W37" i="15"/>
  <c r="S37" i="15"/>
  <c r="O37" i="15"/>
  <c r="K37" i="15"/>
  <c r="G37" i="15"/>
  <c r="AA36" i="15"/>
  <c r="W36" i="15"/>
  <c r="S36" i="15"/>
  <c r="O36" i="15"/>
  <c r="K36" i="15"/>
  <c r="G36" i="15"/>
  <c r="AA35" i="15"/>
  <c r="W35" i="15"/>
  <c r="S35" i="15"/>
  <c r="O35" i="15"/>
  <c r="K35" i="15"/>
  <c r="G35" i="15"/>
  <c r="Z33" i="14"/>
  <c r="V33" i="14"/>
  <c r="R33" i="14"/>
  <c r="N33" i="14"/>
  <c r="J33" i="14"/>
  <c r="F33" i="14"/>
  <c r="Z32" i="14"/>
  <c r="V32" i="14"/>
  <c r="R32" i="14"/>
  <c r="N32" i="14"/>
  <c r="J32" i="14"/>
  <c r="F32" i="14"/>
  <c r="Z31" i="14"/>
  <c r="V31" i="14"/>
  <c r="R31" i="14"/>
  <c r="N31" i="14"/>
  <c r="J31" i="14"/>
  <c r="F31" i="14"/>
  <c r="AA33" i="14"/>
  <c r="W33" i="14"/>
  <c r="S33" i="14"/>
  <c r="O33" i="14"/>
  <c r="K33" i="14"/>
  <c r="G33" i="14"/>
  <c r="AA32" i="14"/>
  <c r="W32" i="14"/>
  <c r="S32" i="14"/>
  <c r="O32" i="14"/>
  <c r="K32" i="14"/>
  <c r="G32" i="14"/>
  <c r="AA31" i="14"/>
  <c r="W31" i="14"/>
  <c r="S31" i="14"/>
  <c r="O31" i="14"/>
  <c r="K31" i="14"/>
  <c r="G31" i="14"/>
  <c r="AB33" i="14"/>
  <c r="X33" i="14"/>
  <c r="T33" i="14"/>
  <c r="P33" i="14"/>
  <c r="L33" i="14"/>
  <c r="H33" i="14"/>
  <c r="AB32" i="14"/>
  <c r="X32" i="14"/>
  <c r="T32" i="14"/>
  <c r="P32" i="14"/>
  <c r="L32" i="14"/>
  <c r="H32" i="14"/>
  <c r="AB31" i="14"/>
  <c r="X31" i="14"/>
  <c r="T31" i="14"/>
  <c r="P31" i="14"/>
  <c r="L31" i="14"/>
  <c r="H31" i="14"/>
  <c r="Y33" i="14"/>
  <c r="U33" i="14"/>
  <c r="Q33" i="14"/>
  <c r="M33" i="14"/>
  <c r="I33" i="14"/>
  <c r="E33" i="14"/>
  <c r="Y32" i="14"/>
  <c r="U32" i="14"/>
  <c r="Q32" i="14"/>
  <c r="M32" i="14"/>
  <c r="I32" i="14"/>
  <c r="E32" i="14"/>
  <c r="Y31" i="14"/>
  <c r="U31" i="14"/>
  <c r="Q31" i="14"/>
  <c r="M31" i="14"/>
  <c r="I31" i="14"/>
  <c r="E31" i="14"/>
  <c r="F43" i="15"/>
  <c r="J43" i="15"/>
  <c r="N43" i="15"/>
  <c r="R43" i="15"/>
  <c r="V43" i="15"/>
  <c r="Z43" i="15"/>
  <c r="F44" i="15"/>
  <c r="H43" i="15"/>
  <c r="L43" i="15"/>
  <c r="P43" i="15"/>
  <c r="T43" i="15"/>
  <c r="X43" i="15"/>
  <c r="AB43" i="15"/>
  <c r="AA45" i="15"/>
  <c r="W45" i="15"/>
  <c r="S45" i="15"/>
  <c r="O45" i="15"/>
  <c r="K45" i="15"/>
  <c r="G45" i="15"/>
  <c r="AA44" i="15"/>
  <c r="W44" i="15"/>
  <c r="S44" i="15"/>
  <c r="O44" i="15"/>
  <c r="K44" i="15"/>
  <c r="G44" i="15"/>
  <c r="AA43" i="15"/>
  <c r="W43" i="15"/>
  <c r="S43" i="15"/>
  <c r="O43" i="15"/>
  <c r="K43" i="15"/>
  <c r="G43" i="15"/>
  <c r="Z45" i="15"/>
  <c r="V45" i="15"/>
  <c r="R45" i="15"/>
  <c r="N45" i="15"/>
  <c r="J45" i="15"/>
  <c r="F45" i="15"/>
  <c r="Z44" i="15"/>
  <c r="V44" i="15"/>
  <c r="R44" i="15"/>
  <c r="N44" i="15"/>
  <c r="J44" i="15"/>
  <c r="Y45" i="15"/>
  <c r="U45" i="15"/>
  <c r="Q45" i="15"/>
  <c r="M45" i="15"/>
  <c r="I45" i="15"/>
  <c r="E45" i="15"/>
  <c r="Y44" i="15"/>
  <c r="U44" i="15"/>
  <c r="Q44" i="15"/>
  <c r="M44" i="15"/>
  <c r="I44" i="15"/>
  <c r="E44" i="15"/>
  <c r="Y43" i="15"/>
  <c r="U43" i="15"/>
  <c r="Q43" i="15"/>
  <c r="M43" i="15"/>
  <c r="I43" i="15"/>
  <c r="E43" i="15"/>
  <c r="AB45" i="15"/>
  <c r="X45" i="15"/>
  <c r="T45" i="15"/>
  <c r="P45" i="15"/>
  <c r="L45" i="15"/>
  <c r="H45" i="15"/>
  <c r="AB44" i="15"/>
  <c r="X44" i="15"/>
  <c r="T44" i="15"/>
  <c r="P44" i="15"/>
  <c r="L44" i="15"/>
  <c r="H44" i="15"/>
  <c r="Z45" i="14"/>
  <c r="V45" i="14"/>
  <c r="R45" i="14"/>
  <c r="N45" i="14"/>
  <c r="J45" i="14"/>
  <c r="F45" i="14"/>
  <c r="Z44" i="14"/>
  <c r="V44" i="14"/>
  <c r="R44" i="14"/>
  <c r="N44" i="14"/>
  <c r="J44" i="14"/>
  <c r="F44" i="14"/>
  <c r="Z43" i="14"/>
  <c r="V43" i="14"/>
  <c r="R43" i="14"/>
  <c r="N43" i="14"/>
  <c r="J43" i="14"/>
  <c r="AB45" i="14"/>
  <c r="X45" i="14"/>
  <c r="T45" i="14"/>
  <c r="P45" i="14"/>
  <c r="L45" i="14"/>
  <c r="H45" i="14"/>
  <c r="AB44" i="14"/>
  <c r="X44" i="14"/>
  <c r="T44" i="14"/>
  <c r="P44" i="14"/>
  <c r="L44" i="14"/>
  <c r="H44" i="14"/>
  <c r="AB43" i="14"/>
  <c r="X43" i="14"/>
  <c r="T43" i="14"/>
  <c r="P43" i="14"/>
  <c r="L43" i="14"/>
  <c r="H43" i="14"/>
  <c r="F43" i="14"/>
  <c r="AA45" i="14"/>
  <c r="W45" i="14"/>
  <c r="S45" i="14"/>
  <c r="O45" i="14"/>
  <c r="K45" i="14"/>
  <c r="G45" i="14"/>
  <c r="Y44" i="14"/>
  <c r="U44" i="14"/>
  <c r="Q44" i="14"/>
  <c r="M44" i="14"/>
  <c r="I44" i="14"/>
  <c r="E44" i="14"/>
  <c r="Y43" i="14"/>
  <c r="U43" i="14"/>
  <c r="Q43" i="14"/>
  <c r="M43" i="14"/>
  <c r="I43" i="14"/>
  <c r="E43" i="14"/>
  <c r="Y45" i="14"/>
  <c r="U45" i="14"/>
  <c r="Q45" i="14"/>
  <c r="M45" i="14"/>
  <c r="I45" i="14"/>
  <c r="E45" i="14"/>
  <c r="AA44" i="14"/>
  <c r="W44" i="14"/>
  <c r="S44" i="14"/>
  <c r="O44" i="14"/>
  <c r="K44" i="14"/>
  <c r="G44" i="14"/>
  <c r="AA43" i="14"/>
  <c r="W43" i="14"/>
  <c r="S43" i="14"/>
  <c r="O43" i="14"/>
  <c r="K43" i="14"/>
  <c r="G43" i="14"/>
  <c r="Z37" i="14"/>
  <c r="V37" i="14"/>
  <c r="R37" i="14"/>
  <c r="N37" i="14"/>
  <c r="J37" i="14"/>
  <c r="F37" i="14"/>
  <c r="Z36" i="14"/>
  <c r="V36" i="14"/>
  <c r="R36" i="14"/>
  <c r="N36" i="14"/>
  <c r="J36" i="14"/>
  <c r="F36" i="14"/>
  <c r="Z35" i="14"/>
  <c r="V35" i="14"/>
  <c r="R35" i="14"/>
  <c r="N35" i="14"/>
  <c r="J35" i="14"/>
  <c r="AB37" i="14"/>
  <c r="X37" i="14"/>
  <c r="T37" i="14"/>
  <c r="P37" i="14"/>
  <c r="L37" i="14"/>
  <c r="H37" i="14"/>
  <c r="AB36" i="14"/>
  <c r="X36" i="14"/>
  <c r="T36" i="14"/>
  <c r="P36" i="14"/>
  <c r="L36" i="14"/>
  <c r="H36" i="14"/>
  <c r="AB35" i="14"/>
  <c r="X35" i="14"/>
  <c r="T35" i="14"/>
  <c r="P35" i="14"/>
  <c r="L35" i="14"/>
  <c r="H35" i="14"/>
  <c r="Y37" i="14"/>
  <c r="U37" i="14"/>
  <c r="Q37" i="14"/>
  <c r="M37" i="14"/>
  <c r="I37" i="14"/>
  <c r="E37" i="14"/>
  <c r="Y36" i="14"/>
  <c r="U36" i="14"/>
  <c r="Q36" i="14"/>
  <c r="M36" i="14"/>
  <c r="I36" i="14"/>
  <c r="E36" i="14"/>
  <c r="Y35" i="14"/>
  <c r="U35" i="14"/>
  <c r="Q35" i="14"/>
  <c r="M35" i="14"/>
  <c r="I35" i="14"/>
  <c r="E35" i="14"/>
  <c r="AA37" i="14"/>
  <c r="W37" i="14"/>
  <c r="S37" i="14"/>
  <c r="O37" i="14"/>
  <c r="K37" i="14"/>
  <c r="G37" i="14"/>
  <c r="AA36" i="14"/>
  <c r="W36" i="14"/>
  <c r="S36" i="14"/>
  <c r="O36" i="14"/>
  <c r="K36" i="14"/>
  <c r="G36" i="14"/>
  <c r="AA35" i="14"/>
  <c r="W35" i="14"/>
  <c r="S35" i="14"/>
  <c r="O35" i="14"/>
  <c r="K35" i="14"/>
  <c r="G35" i="14"/>
  <c r="F35" i="14"/>
  <c r="Z29" i="14"/>
  <c r="V29" i="14"/>
  <c r="R29" i="14"/>
  <c r="N29" i="14"/>
  <c r="J29" i="14"/>
  <c r="F29" i="14"/>
  <c r="Z28" i="14"/>
  <c r="V28" i="14"/>
  <c r="R28" i="14"/>
  <c r="N28" i="14"/>
  <c r="J28" i="14"/>
  <c r="F28" i="14"/>
  <c r="Z27" i="14"/>
  <c r="V27" i="14"/>
  <c r="R27" i="14"/>
  <c r="N27" i="14"/>
  <c r="J27" i="14"/>
  <c r="AB29" i="14"/>
  <c r="X29" i="14"/>
  <c r="T29" i="14"/>
  <c r="P29" i="14"/>
  <c r="L29" i="14"/>
  <c r="H29" i="14"/>
  <c r="AB28" i="14"/>
  <c r="X28" i="14"/>
  <c r="T28" i="14"/>
  <c r="P28" i="14"/>
  <c r="L28" i="14"/>
  <c r="H28" i="14"/>
  <c r="AB27" i="14"/>
  <c r="X27" i="14"/>
  <c r="T27" i="14"/>
  <c r="P27" i="14"/>
  <c r="L27" i="14"/>
  <c r="H27" i="14"/>
  <c r="Y29" i="14"/>
  <c r="U29" i="14"/>
  <c r="Q29" i="14"/>
  <c r="M29" i="14"/>
  <c r="I29" i="14"/>
  <c r="E29" i="14"/>
  <c r="Y28" i="14"/>
  <c r="U28" i="14"/>
  <c r="Q28" i="14"/>
  <c r="M28" i="14"/>
  <c r="I28" i="14"/>
  <c r="E28" i="14"/>
  <c r="Y27" i="14"/>
  <c r="U27" i="14"/>
  <c r="Q27" i="14"/>
  <c r="M27" i="14"/>
  <c r="I27" i="14"/>
  <c r="E27" i="14"/>
  <c r="F27" i="14"/>
  <c r="AA29" i="14"/>
  <c r="W29" i="14"/>
  <c r="S29" i="14"/>
  <c r="O29" i="14"/>
  <c r="K29" i="14"/>
  <c r="G29" i="14"/>
  <c r="AA28" i="14"/>
  <c r="W28" i="14"/>
  <c r="S28" i="14"/>
  <c r="O28" i="14"/>
  <c r="K28" i="14"/>
  <c r="G28" i="14"/>
  <c r="AA27" i="14"/>
  <c r="W27" i="14"/>
  <c r="S27" i="14"/>
  <c r="O27" i="14"/>
  <c r="K27" i="14"/>
  <c r="G27" i="14"/>
  <c r="K19" i="14"/>
  <c r="J20" i="14"/>
  <c r="F20" i="14"/>
  <c r="Z19" i="14"/>
  <c r="V19" i="14"/>
  <c r="R19" i="14"/>
  <c r="N19" i="14"/>
  <c r="J19" i="14"/>
  <c r="I19" i="14"/>
  <c r="G19" i="14"/>
  <c r="L20" i="14"/>
  <c r="H20" i="14"/>
  <c r="AB19" i="14"/>
  <c r="X19" i="14"/>
  <c r="T19" i="14"/>
  <c r="P19" i="14"/>
  <c r="L19" i="14"/>
  <c r="H19" i="14"/>
  <c r="AA21" i="14"/>
  <c r="W21" i="14"/>
  <c r="S21" i="14"/>
  <c r="O21" i="14"/>
  <c r="K21" i="14"/>
  <c r="G21" i="14"/>
  <c r="AA20" i="14"/>
  <c r="W20" i="14"/>
  <c r="S20" i="14"/>
  <c r="O20" i="14"/>
  <c r="K20" i="14"/>
  <c r="G20" i="14"/>
  <c r="AA19" i="14"/>
  <c r="W19" i="14"/>
  <c r="S19" i="14"/>
  <c r="O19" i="14"/>
  <c r="E19" i="14"/>
  <c r="Z21" i="14"/>
  <c r="V21" i="14"/>
  <c r="R21" i="14"/>
  <c r="N21" i="14"/>
  <c r="J21" i="14"/>
  <c r="F21" i="14"/>
  <c r="Z20" i="14"/>
  <c r="V20" i="14"/>
  <c r="R20" i="14"/>
  <c r="N20" i="14"/>
  <c r="Y21" i="14"/>
  <c r="U21" i="14"/>
  <c r="Q21" i="14"/>
  <c r="M21" i="14"/>
  <c r="I21" i="14"/>
  <c r="E21" i="14"/>
  <c r="Y20" i="14"/>
  <c r="U20" i="14"/>
  <c r="Q20" i="14"/>
  <c r="M20" i="14"/>
  <c r="I20" i="14"/>
  <c r="E20" i="14"/>
  <c r="Y19" i="14"/>
  <c r="U19" i="14"/>
  <c r="Q19" i="14"/>
  <c r="M19" i="14"/>
  <c r="AB21" i="14"/>
  <c r="X21" i="14"/>
  <c r="T21" i="14"/>
  <c r="P21" i="14"/>
  <c r="L21" i="14"/>
  <c r="H21" i="14"/>
  <c r="AB20" i="14"/>
  <c r="X20" i="14"/>
  <c r="T20" i="14"/>
  <c r="P20" i="14"/>
  <c r="F19" i="14"/>
  <c r="Z53" i="14"/>
  <c r="V53" i="14"/>
  <c r="R53" i="14"/>
  <c r="N53" i="14"/>
  <c r="J53" i="14"/>
  <c r="F53" i="14"/>
  <c r="Z52" i="14"/>
  <c r="V52" i="14"/>
  <c r="R52" i="14"/>
  <c r="N52" i="14"/>
  <c r="J52" i="14"/>
  <c r="F52" i="14"/>
  <c r="Z51" i="14"/>
  <c r="V51" i="14"/>
  <c r="R51" i="14"/>
  <c r="N51" i="14"/>
  <c r="J51" i="14"/>
  <c r="AB53" i="14"/>
  <c r="X53" i="14"/>
  <c r="T53" i="14"/>
  <c r="P53" i="14"/>
  <c r="L53" i="14"/>
  <c r="H53" i="14"/>
  <c r="AB52" i="14"/>
  <c r="X52" i="14"/>
  <c r="T52" i="14"/>
  <c r="P52" i="14"/>
  <c r="L52" i="14"/>
  <c r="AB51" i="14"/>
  <c r="X51" i="14"/>
  <c r="T51" i="14"/>
  <c r="P51" i="14"/>
  <c r="L51" i="14"/>
  <c r="H51" i="14"/>
  <c r="AA53" i="14"/>
  <c r="W53" i="14"/>
  <c r="S53" i="14"/>
  <c r="O53" i="14"/>
  <c r="K53" i="14"/>
  <c r="G53" i="14"/>
  <c r="Y52" i="14"/>
  <c r="U52" i="14"/>
  <c r="Q52" i="14"/>
  <c r="M52" i="14"/>
  <c r="I52" i="14"/>
  <c r="E52" i="14"/>
  <c r="AA51" i="14"/>
  <c r="W51" i="14"/>
  <c r="S51" i="14"/>
  <c r="O51" i="14"/>
  <c r="K51" i="14"/>
  <c r="G51" i="14"/>
  <c r="F51" i="14"/>
  <c r="Y53" i="14"/>
  <c r="U53" i="14"/>
  <c r="Q53" i="14"/>
  <c r="M53" i="14"/>
  <c r="I53" i="14"/>
  <c r="E53" i="14"/>
  <c r="AA52" i="14"/>
  <c r="W52" i="14"/>
  <c r="S52" i="14"/>
  <c r="O52" i="14"/>
  <c r="K52" i="14"/>
  <c r="G52" i="14"/>
  <c r="Y51" i="14"/>
  <c r="U51" i="14"/>
  <c r="Q51" i="14"/>
  <c r="M51" i="14"/>
  <c r="I51" i="14"/>
  <c r="E51" i="14"/>
  <c r="E57" i="15"/>
  <c r="L56" i="15"/>
  <c r="Q57" i="15"/>
  <c r="X56" i="15"/>
  <c r="M55" i="15"/>
  <c r="Y55" i="15"/>
  <c r="I55" i="15"/>
  <c r="W57" i="15"/>
  <c r="O57" i="15"/>
  <c r="G57" i="15"/>
  <c r="V56" i="15"/>
  <c r="N56" i="15"/>
  <c r="F56" i="15"/>
  <c r="W55" i="15"/>
  <c r="O55" i="15"/>
  <c r="F55" i="15"/>
  <c r="J55" i="15"/>
  <c r="N55" i="15"/>
  <c r="R55" i="15"/>
  <c r="V55" i="15"/>
  <c r="Z55" i="15"/>
  <c r="E56" i="15"/>
  <c r="K56" i="15"/>
  <c r="O56" i="15"/>
  <c r="S56" i="15"/>
  <c r="W56" i="15"/>
  <c r="AA56" i="15"/>
  <c r="H57" i="15"/>
  <c r="L57" i="15"/>
  <c r="P57" i="15"/>
  <c r="T57" i="15"/>
  <c r="X57" i="15"/>
  <c r="AB57" i="15"/>
  <c r="U57" i="15"/>
  <c r="AB56" i="15"/>
  <c r="U55" i="15"/>
  <c r="Y57" i="15"/>
  <c r="I57" i="15"/>
  <c r="P56" i="15"/>
  <c r="H56" i="15"/>
  <c r="Q55" i="15"/>
  <c r="AA57" i="15"/>
  <c r="S57" i="15"/>
  <c r="K57" i="15"/>
  <c r="Z56" i="15"/>
  <c r="R56" i="15"/>
  <c r="J56" i="15"/>
  <c r="AA55" i="15"/>
  <c r="S55" i="15"/>
  <c r="K55" i="15"/>
  <c r="H55" i="15"/>
  <c r="L55" i="15"/>
  <c r="P55" i="15"/>
  <c r="T55" i="15"/>
  <c r="X55" i="15"/>
  <c r="AB55" i="15"/>
  <c r="I56" i="15"/>
  <c r="M56" i="15"/>
  <c r="Q56" i="15"/>
  <c r="U56" i="15"/>
  <c r="Y56" i="15"/>
  <c r="F57" i="15"/>
  <c r="J57" i="15"/>
  <c r="N57" i="15"/>
  <c r="R57" i="15"/>
  <c r="V57" i="15"/>
  <c r="Z57" i="15"/>
  <c r="G55" i="15"/>
  <c r="T56" i="15"/>
  <c r="M57" i="15"/>
  <c r="E55" i="15"/>
  <c r="W39" i="15"/>
  <c r="O39" i="15"/>
  <c r="G39" i="15"/>
  <c r="Z41" i="15"/>
  <c r="V41" i="15"/>
  <c r="R41" i="15"/>
  <c r="N41" i="15"/>
  <c r="J41" i="15"/>
  <c r="F41" i="15"/>
  <c r="Y40" i="15"/>
  <c r="S40" i="15"/>
  <c r="O40" i="15"/>
  <c r="M40" i="15"/>
  <c r="I40" i="15"/>
  <c r="AB39" i="15"/>
  <c r="X39" i="15"/>
  <c r="T39" i="15"/>
  <c r="P39" i="15"/>
  <c r="L39" i="15"/>
  <c r="H39" i="15"/>
  <c r="AA39" i="15"/>
  <c r="S39" i="15"/>
  <c r="K39" i="15"/>
  <c r="AB41" i="15"/>
  <c r="X41" i="15"/>
  <c r="T41" i="15"/>
  <c r="P41" i="15"/>
  <c r="L41" i="15"/>
  <c r="H41" i="15"/>
  <c r="AA40" i="15"/>
  <c r="W40" i="15"/>
  <c r="U40" i="15"/>
  <c r="Q40" i="15"/>
  <c r="K40" i="15"/>
  <c r="G40" i="15"/>
  <c r="E40" i="15"/>
  <c r="Z39" i="15"/>
  <c r="V39" i="15"/>
  <c r="R39" i="15"/>
  <c r="N39" i="15"/>
  <c r="J39" i="15"/>
  <c r="AB40" i="15"/>
  <c r="X40" i="15"/>
  <c r="T40" i="15"/>
  <c r="P40" i="15"/>
  <c r="L40" i="15"/>
  <c r="H40" i="15"/>
  <c r="F39" i="15"/>
  <c r="AA41" i="15"/>
  <c r="W41" i="15"/>
  <c r="S41" i="15"/>
  <c r="O41" i="15"/>
  <c r="K41" i="15"/>
  <c r="G41" i="15"/>
  <c r="Y39" i="15"/>
  <c r="Q39" i="15"/>
  <c r="I39" i="15"/>
  <c r="Z40" i="15"/>
  <c r="V40" i="15"/>
  <c r="R40" i="15"/>
  <c r="N40" i="15"/>
  <c r="J40" i="15"/>
  <c r="F40" i="15"/>
  <c r="Y41" i="15"/>
  <c r="U41" i="15"/>
  <c r="Q41" i="15"/>
  <c r="M41" i="15"/>
  <c r="I41" i="15"/>
  <c r="E41" i="15"/>
  <c r="U39" i="15"/>
  <c r="M39" i="15"/>
  <c r="E39" i="15"/>
  <c r="M23" i="15"/>
  <c r="I23" i="15"/>
  <c r="G23" i="15"/>
  <c r="L25" i="15"/>
  <c r="H25" i="15"/>
  <c r="AA24" i="15"/>
  <c r="W24" i="15"/>
  <c r="S24" i="15"/>
  <c r="O24" i="15"/>
  <c r="K24" i="15"/>
  <c r="G24" i="15"/>
  <c r="AB23" i="15"/>
  <c r="X23" i="15"/>
  <c r="T23" i="15"/>
  <c r="P23" i="15"/>
  <c r="L23" i="15"/>
  <c r="H23" i="15"/>
  <c r="K23" i="15"/>
  <c r="J25" i="15"/>
  <c r="F25" i="15"/>
  <c r="Y24" i="15"/>
  <c r="U24" i="15"/>
  <c r="Q24" i="15"/>
  <c r="M24" i="15"/>
  <c r="I24" i="15"/>
  <c r="E24" i="15"/>
  <c r="Z23" i="15"/>
  <c r="V23" i="15"/>
  <c r="R23" i="15"/>
  <c r="N23" i="15"/>
  <c r="J23" i="15"/>
  <c r="Z25" i="15"/>
  <c r="V25" i="15"/>
  <c r="R25" i="15"/>
  <c r="N25" i="15"/>
  <c r="Z24" i="15"/>
  <c r="V24" i="15"/>
  <c r="R24" i="15"/>
  <c r="N24" i="15"/>
  <c r="J24" i="15"/>
  <c r="F24" i="15"/>
  <c r="Y25" i="15"/>
  <c r="U25" i="15"/>
  <c r="Q25" i="15"/>
  <c r="M25" i="15"/>
  <c r="I25" i="15"/>
  <c r="E25" i="15"/>
  <c r="Y23" i="15"/>
  <c r="U23" i="15"/>
  <c r="Q23" i="15"/>
  <c r="E23" i="15"/>
  <c r="AB25" i="15"/>
  <c r="X25" i="15"/>
  <c r="T25" i="15"/>
  <c r="P25" i="15"/>
  <c r="AB24" i="15"/>
  <c r="X24" i="15"/>
  <c r="T24" i="15"/>
  <c r="P24" i="15"/>
  <c r="L24" i="15"/>
  <c r="H24" i="15"/>
  <c r="F23" i="15"/>
  <c r="AA25" i="15"/>
  <c r="W25" i="15"/>
  <c r="S25" i="15"/>
  <c r="O25" i="15"/>
  <c r="K25" i="15"/>
  <c r="G25" i="15"/>
  <c r="AA23" i="15"/>
  <c r="W23" i="15"/>
  <c r="S23" i="15"/>
  <c r="O23" i="15"/>
  <c r="Y53" i="15"/>
  <c r="M53" i="15"/>
  <c r="Y52" i="15"/>
  <c r="O53" i="15"/>
  <c r="G53" i="15"/>
  <c r="G52" i="15"/>
  <c r="W52" i="15"/>
  <c r="K52" i="15"/>
  <c r="M52" i="15"/>
  <c r="E52" i="15"/>
  <c r="Y51" i="15"/>
  <c r="I51" i="15"/>
  <c r="W51" i="15"/>
  <c r="O51" i="15"/>
  <c r="G51" i="15"/>
  <c r="AB53" i="15"/>
  <c r="X53" i="15"/>
  <c r="T53" i="15"/>
  <c r="P53" i="15"/>
  <c r="L53" i="15"/>
  <c r="H53" i="15"/>
  <c r="AB52" i="15"/>
  <c r="X52" i="15"/>
  <c r="T52" i="15"/>
  <c r="P52" i="15"/>
  <c r="L52" i="15"/>
  <c r="H52" i="15"/>
  <c r="AB51" i="15"/>
  <c r="X51" i="15"/>
  <c r="T51" i="15"/>
  <c r="P51" i="15"/>
  <c r="L51" i="15"/>
  <c r="H51" i="15"/>
  <c r="U53" i="15"/>
  <c r="E53" i="15"/>
  <c r="S53" i="15"/>
  <c r="K53" i="15"/>
  <c r="U52" i="15"/>
  <c r="U51" i="15"/>
  <c r="AA52" i="15"/>
  <c r="S52" i="15"/>
  <c r="M51" i="15"/>
  <c r="Q52" i="15"/>
  <c r="I52" i="15"/>
  <c r="Q51" i="15"/>
  <c r="AA51" i="15"/>
  <c r="S51" i="15"/>
  <c r="K51" i="15"/>
  <c r="Z53" i="15"/>
  <c r="V53" i="15"/>
  <c r="R53" i="15"/>
  <c r="N53" i="15"/>
  <c r="J53" i="15"/>
  <c r="F53" i="15"/>
  <c r="Z52" i="15"/>
  <c r="V52" i="15"/>
  <c r="R52" i="15"/>
  <c r="N52" i="15"/>
  <c r="J52" i="15"/>
  <c r="F52" i="15"/>
  <c r="Z51" i="15"/>
  <c r="V51" i="15"/>
  <c r="R51" i="15"/>
  <c r="N51" i="15"/>
  <c r="J51" i="15"/>
  <c r="AA53" i="15"/>
  <c r="Q53" i="15"/>
  <c r="O52" i="15"/>
  <c r="F51" i="15"/>
  <c r="W53" i="15"/>
  <c r="I53" i="15"/>
  <c r="E51" i="15"/>
  <c r="Z41" i="14"/>
  <c r="V41" i="14"/>
  <c r="R41" i="14"/>
  <c r="N41" i="14"/>
  <c r="J41" i="14"/>
  <c r="F41" i="14"/>
  <c r="Z40" i="14"/>
  <c r="V40" i="14"/>
  <c r="R40" i="14"/>
  <c r="N40" i="14"/>
  <c r="J40" i="14"/>
  <c r="F40" i="14"/>
  <c r="Z39" i="14"/>
  <c r="V39" i="14"/>
  <c r="R39" i="14"/>
  <c r="N39" i="14"/>
  <c r="J39" i="14"/>
  <c r="F39" i="14"/>
  <c r="Y41" i="14"/>
  <c r="U41" i="14"/>
  <c r="Q41" i="14"/>
  <c r="M41" i="14"/>
  <c r="I41" i="14"/>
  <c r="E41" i="14"/>
  <c r="Y40" i="14"/>
  <c r="U40" i="14"/>
  <c r="Q40" i="14"/>
  <c r="M40" i="14"/>
  <c r="I40" i="14"/>
  <c r="E40" i="14"/>
  <c r="Y39" i="14"/>
  <c r="U39" i="14"/>
  <c r="Q39" i="14"/>
  <c r="M39" i="14"/>
  <c r="I39" i="14"/>
  <c r="E39" i="14"/>
  <c r="AB41" i="14"/>
  <c r="X41" i="14"/>
  <c r="T41" i="14"/>
  <c r="P41" i="14"/>
  <c r="L41" i="14"/>
  <c r="H41" i="14"/>
  <c r="AB40" i="14"/>
  <c r="X40" i="14"/>
  <c r="T40" i="14"/>
  <c r="P40" i="14"/>
  <c r="L40" i="14"/>
  <c r="H40" i="14"/>
  <c r="AB39" i="14"/>
  <c r="X39" i="14"/>
  <c r="T39" i="14"/>
  <c r="P39" i="14"/>
  <c r="L39" i="14"/>
  <c r="H39" i="14"/>
  <c r="AA41" i="14"/>
  <c r="W41" i="14"/>
  <c r="S41" i="14"/>
  <c r="O41" i="14"/>
  <c r="K41" i="14"/>
  <c r="G41" i="14"/>
  <c r="AA40" i="14"/>
  <c r="W40" i="14"/>
  <c r="S40" i="14"/>
  <c r="O40" i="14"/>
  <c r="K40" i="14"/>
  <c r="G40" i="14"/>
  <c r="AA39" i="14"/>
  <c r="W39" i="14"/>
  <c r="S39" i="14"/>
  <c r="O39" i="14"/>
  <c r="K39" i="14"/>
  <c r="G39" i="14"/>
  <c r="S15" i="14"/>
  <c r="M15" i="14"/>
  <c r="N15" i="14"/>
  <c r="J15" i="14"/>
  <c r="K15" i="14"/>
  <c r="Q15" i="14"/>
  <c r="I15" i="14"/>
  <c r="P15" i="14"/>
  <c r="L15" i="14"/>
  <c r="G15" i="14"/>
  <c r="H15" i="14"/>
  <c r="Z17" i="14"/>
  <c r="V17" i="14"/>
  <c r="R17" i="14"/>
  <c r="N17" i="14"/>
  <c r="J17" i="14"/>
  <c r="F17" i="14"/>
  <c r="Z16" i="14"/>
  <c r="V16" i="14"/>
  <c r="R16" i="14"/>
  <c r="N16" i="14"/>
  <c r="J16" i="14"/>
  <c r="F16" i="14"/>
  <c r="Z15" i="14"/>
  <c r="V15" i="14"/>
  <c r="R15" i="14"/>
  <c r="AA17" i="14"/>
  <c r="W17" i="14"/>
  <c r="S17" i="14"/>
  <c r="O17" i="14"/>
  <c r="K17" i="14"/>
  <c r="G17" i="14"/>
  <c r="AA16" i="14"/>
  <c r="W16" i="14"/>
  <c r="S16" i="14"/>
  <c r="O16" i="14"/>
  <c r="K16" i="14"/>
  <c r="G16" i="14"/>
  <c r="AA15" i="14"/>
  <c r="W15" i="14"/>
  <c r="O15" i="14"/>
  <c r="AB17" i="14"/>
  <c r="X17" i="14"/>
  <c r="T17" i="14"/>
  <c r="P17" i="14"/>
  <c r="L17" i="14"/>
  <c r="H17" i="14"/>
  <c r="AB16" i="14"/>
  <c r="X16" i="14"/>
  <c r="T16" i="14"/>
  <c r="P16" i="14"/>
  <c r="L16" i="14"/>
  <c r="H16" i="14"/>
  <c r="AB15" i="14"/>
  <c r="X15" i="14"/>
  <c r="T15" i="14"/>
  <c r="F15" i="14"/>
  <c r="Y17" i="14"/>
  <c r="U17" i="14"/>
  <c r="Q17" i="14"/>
  <c r="M17" i="14"/>
  <c r="I17" i="14"/>
  <c r="E17" i="14"/>
  <c r="Y16" i="14"/>
  <c r="U16" i="14"/>
  <c r="Q16" i="14"/>
  <c r="M16" i="14"/>
  <c r="I16" i="14"/>
  <c r="E16" i="14"/>
  <c r="Y15" i="14"/>
  <c r="U15" i="14"/>
  <c r="E15" i="14"/>
  <c r="AB29" i="15"/>
  <c r="X29" i="15"/>
  <c r="T29" i="15"/>
  <c r="P29" i="15"/>
  <c r="L29" i="15"/>
  <c r="H29" i="15"/>
  <c r="AB28" i="15"/>
  <c r="X28" i="15"/>
  <c r="T28" i="15"/>
  <c r="P28" i="15"/>
  <c r="L28" i="15"/>
  <c r="H28" i="15"/>
  <c r="AB27" i="15"/>
  <c r="X27" i="15"/>
  <c r="T27" i="15"/>
  <c r="P27" i="15"/>
  <c r="L27" i="15"/>
  <c r="H27" i="15"/>
  <c r="G27" i="15"/>
  <c r="Z29" i="15"/>
  <c r="V29" i="15"/>
  <c r="R29" i="15"/>
  <c r="N29" i="15"/>
  <c r="J29" i="15"/>
  <c r="F29" i="15"/>
  <c r="Z28" i="15"/>
  <c r="V28" i="15"/>
  <c r="R28" i="15"/>
  <c r="N28" i="15"/>
  <c r="J28" i="15"/>
  <c r="F28" i="15"/>
  <c r="Z27" i="15"/>
  <c r="V27" i="15"/>
  <c r="R27" i="15"/>
  <c r="N27" i="15"/>
  <c r="J27" i="15"/>
  <c r="AA29" i="15"/>
  <c r="W29" i="15"/>
  <c r="S29" i="15"/>
  <c r="O29" i="15"/>
  <c r="K29" i="15"/>
  <c r="G29" i="15"/>
  <c r="AA28" i="15"/>
  <c r="W28" i="15"/>
  <c r="S28" i="15"/>
  <c r="O28" i="15"/>
  <c r="K28" i="15"/>
  <c r="G28" i="15"/>
  <c r="AA27" i="15"/>
  <c r="W27" i="15"/>
  <c r="S27" i="15"/>
  <c r="O27" i="15"/>
  <c r="K27" i="15"/>
  <c r="E27" i="15"/>
  <c r="F27" i="15"/>
  <c r="Y29" i="15"/>
  <c r="U29" i="15"/>
  <c r="Q29" i="15"/>
  <c r="M29" i="15"/>
  <c r="I29" i="15"/>
  <c r="E29" i="15"/>
  <c r="Y28" i="15"/>
  <c r="U28" i="15"/>
  <c r="Q28" i="15"/>
  <c r="M28" i="15"/>
  <c r="I28" i="15"/>
  <c r="E28" i="15"/>
  <c r="Y27" i="15"/>
  <c r="U27" i="15"/>
  <c r="Q27" i="15"/>
  <c r="M27" i="15"/>
  <c r="I27" i="15"/>
  <c r="Z57" i="14"/>
  <c r="V57" i="14"/>
  <c r="R57" i="14"/>
  <c r="N57" i="14"/>
  <c r="J57" i="14"/>
  <c r="F57" i="14"/>
  <c r="Z56" i="14"/>
  <c r="V56" i="14"/>
  <c r="R56" i="14"/>
  <c r="N56" i="14"/>
  <c r="J56" i="14"/>
  <c r="F56" i="14"/>
  <c r="Z55" i="14"/>
  <c r="V55" i="14"/>
  <c r="R55" i="14"/>
  <c r="N55" i="14"/>
  <c r="J55" i="14"/>
  <c r="F55" i="14"/>
  <c r="Y57" i="14"/>
  <c r="U57" i="14"/>
  <c r="Q57" i="14"/>
  <c r="M57" i="14"/>
  <c r="I57" i="14"/>
  <c r="E57" i="14"/>
  <c r="AA56" i="14"/>
  <c r="W56" i="14"/>
  <c r="S56" i="14"/>
  <c r="O56" i="14"/>
  <c r="K56" i="14"/>
  <c r="G56" i="14"/>
  <c r="Y55" i="14"/>
  <c r="U55" i="14"/>
  <c r="Q55" i="14"/>
  <c r="M55" i="14"/>
  <c r="I55" i="14"/>
  <c r="E55" i="14"/>
  <c r="AB57" i="14"/>
  <c r="X57" i="14"/>
  <c r="T57" i="14"/>
  <c r="P57" i="14"/>
  <c r="L57" i="14"/>
  <c r="H57" i="14"/>
  <c r="AB56" i="14"/>
  <c r="X56" i="14"/>
  <c r="T56" i="14"/>
  <c r="P56" i="14"/>
  <c r="L56" i="14"/>
  <c r="H56" i="14"/>
  <c r="AB55" i="14"/>
  <c r="X55" i="14"/>
  <c r="T55" i="14"/>
  <c r="P55" i="14"/>
  <c r="L55" i="14"/>
  <c r="H55" i="14"/>
  <c r="AA57" i="14"/>
  <c r="W57" i="14"/>
  <c r="S57" i="14"/>
  <c r="O57" i="14"/>
  <c r="K57" i="14"/>
  <c r="G57" i="14"/>
  <c r="Y56" i="14"/>
  <c r="U56" i="14"/>
  <c r="Q56" i="14"/>
  <c r="M56" i="14"/>
  <c r="I56" i="14"/>
  <c r="E56" i="14"/>
  <c r="AA55" i="14"/>
  <c r="W55" i="14"/>
  <c r="S55" i="14"/>
  <c r="O55" i="14"/>
  <c r="K55" i="14"/>
  <c r="G55" i="14"/>
  <c r="AB49" i="14"/>
  <c r="X49" i="14"/>
  <c r="T49" i="14"/>
  <c r="P49" i="14"/>
  <c r="L49" i="14"/>
  <c r="H49" i="14"/>
  <c r="AB48" i="14"/>
  <c r="X48" i="14"/>
  <c r="T48" i="14"/>
  <c r="P48" i="14"/>
  <c r="L48" i="14"/>
  <c r="H48" i="14"/>
  <c r="AB47" i="14"/>
  <c r="X47" i="14"/>
  <c r="T47" i="14"/>
  <c r="P47" i="14"/>
  <c r="L47" i="14"/>
  <c r="H47" i="14"/>
  <c r="Y49" i="14"/>
  <c r="U49" i="14"/>
  <c r="Q49" i="14"/>
  <c r="M49" i="14"/>
  <c r="I49" i="14"/>
  <c r="E49" i="14"/>
  <c r="AA48" i="14"/>
  <c r="W48" i="14"/>
  <c r="S48" i="14"/>
  <c r="O48" i="14"/>
  <c r="K48" i="14"/>
  <c r="G48" i="14"/>
  <c r="Y47" i="14"/>
  <c r="U47" i="14"/>
  <c r="Q47" i="14"/>
  <c r="M47" i="14"/>
  <c r="I47" i="14"/>
  <c r="E47" i="14"/>
  <c r="Z49" i="14"/>
  <c r="V49" i="14"/>
  <c r="R49" i="14"/>
  <c r="N49" i="14"/>
  <c r="J49" i="14"/>
  <c r="F49" i="14"/>
  <c r="Z48" i="14"/>
  <c r="V48" i="14"/>
  <c r="R48" i="14"/>
  <c r="N48" i="14"/>
  <c r="J48" i="14"/>
  <c r="F48" i="14"/>
  <c r="Z47" i="14"/>
  <c r="V47" i="14"/>
  <c r="R47" i="14"/>
  <c r="N47" i="14"/>
  <c r="J47" i="14"/>
  <c r="F47" i="14"/>
  <c r="AA49" i="14"/>
  <c r="W49" i="14"/>
  <c r="S49" i="14"/>
  <c r="O49" i="14"/>
  <c r="K49" i="14"/>
  <c r="G49" i="14"/>
  <c r="Y48" i="14"/>
  <c r="U48" i="14"/>
  <c r="Q48" i="14"/>
  <c r="M48" i="14"/>
  <c r="I48" i="14"/>
  <c r="E48" i="14"/>
  <c r="AA47" i="14"/>
  <c r="W47" i="14"/>
  <c r="S47" i="14"/>
  <c r="O47" i="14"/>
  <c r="K47" i="14"/>
  <c r="G47" i="14"/>
  <c r="S49" i="15"/>
  <c r="Y49" i="15"/>
  <c r="Q49" i="15"/>
  <c r="G49" i="15"/>
  <c r="I49" i="15"/>
  <c r="AB48" i="15"/>
  <c r="V48" i="15"/>
  <c r="U47" i="15"/>
  <c r="L48" i="15"/>
  <c r="Q47" i="15"/>
  <c r="N48" i="15"/>
  <c r="F48" i="15"/>
  <c r="W47" i="15"/>
  <c r="O47" i="15"/>
  <c r="G47" i="15"/>
  <c r="Z49" i="15"/>
  <c r="V49" i="15"/>
  <c r="R49" i="15"/>
  <c r="N49" i="15"/>
  <c r="J49" i="15"/>
  <c r="F49" i="15"/>
  <c r="Y48" i="15"/>
  <c r="W48" i="15"/>
  <c r="S48" i="15"/>
  <c r="M48" i="15"/>
  <c r="I48" i="15"/>
  <c r="G48" i="15"/>
  <c r="AB47" i="15"/>
  <c r="X47" i="15"/>
  <c r="T47" i="15"/>
  <c r="P47" i="15"/>
  <c r="L47" i="15"/>
  <c r="H47" i="15"/>
  <c r="W49" i="15"/>
  <c r="AA49" i="15"/>
  <c r="U49" i="15"/>
  <c r="O49" i="15"/>
  <c r="Z48" i="15"/>
  <c r="M49" i="15"/>
  <c r="E49" i="15"/>
  <c r="X48" i="15"/>
  <c r="H48" i="15"/>
  <c r="T48" i="15"/>
  <c r="M47" i="15"/>
  <c r="Y47" i="15"/>
  <c r="I47" i="15"/>
  <c r="R48" i="15"/>
  <c r="J48" i="15"/>
  <c r="AA47" i="15"/>
  <c r="S47" i="15"/>
  <c r="K47" i="15"/>
  <c r="AB49" i="15"/>
  <c r="X49" i="15"/>
  <c r="T49" i="15"/>
  <c r="P49" i="15"/>
  <c r="L49" i="15"/>
  <c r="H49" i="15"/>
  <c r="AA48" i="15"/>
  <c r="U48" i="15"/>
  <c r="Q48" i="15"/>
  <c r="O48" i="15"/>
  <c r="K48" i="15"/>
  <c r="E48" i="15"/>
  <c r="Z47" i="15"/>
  <c r="V47" i="15"/>
  <c r="R47" i="15"/>
  <c r="N47" i="15"/>
  <c r="J47" i="15"/>
  <c r="P48" i="15"/>
  <c r="E47" i="15"/>
  <c r="F47" i="15"/>
  <c r="K49" i="15"/>
  <c r="K31" i="15"/>
  <c r="Z33" i="15"/>
  <c r="V33" i="15"/>
  <c r="R33" i="15"/>
  <c r="N33" i="15"/>
  <c r="J33" i="15"/>
  <c r="F33" i="15"/>
  <c r="AA32" i="15"/>
  <c r="U32" i="15"/>
  <c r="Q32" i="15"/>
  <c r="O32" i="15"/>
  <c r="K32" i="15"/>
  <c r="E32" i="15"/>
  <c r="Z31" i="15"/>
  <c r="V31" i="15"/>
  <c r="R31" i="15"/>
  <c r="N31" i="15"/>
  <c r="J31" i="15"/>
  <c r="O31" i="15"/>
  <c r="G31" i="15"/>
  <c r="AB33" i="15"/>
  <c r="X33" i="15"/>
  <c r="T33" i="15"/>
  <c r="P33" i="15"/>
  <c r="L33" i="15"/>
  <c r="H33" i="15"/>
  <c r="Y32" i="15"/>
  <c r="W32" i="15"/>
  <c r="S32" i="15"/>
  <c r="M32" i="15"/>
  <c r="I32" i="15"/>
  <c r="G32" i="15"/>
  <c r="AB31" i="15"/>
  <c r="X31" i="15"/>
  <c r="T31" i="15"/>
  <c r="P31" i="15"/>
  <c r="L31" i="15"/>
  <c r="H31" i="15"/>
  <c r="Z32" i="15"/>
  <c r="V32" i="15"/>
  <c r="R32" i="15"/>
  <c r="N32" i="15"/>
  <c r="J32" i="15"/>
  <c r="F32" i="15"/>
  <c r="Y33" i="15"/>
  <c r="U33" i="15"/>
  <c r="Q33" i="15"/>
  <c r="M33" i="15"/>
  <c r="I33" i="15"/>
  <c r="E33" i="15"/>
  <c r="Y31" i="15"/>
  <c r="U31" i="15"/>
  <c r="Q31" i="15"/>
  <c r="I31" i="15"/>
  <c r="AB32" i="15"/>
  <c r="X32" i="15"/>
  <c r="T32" i="15"/>
  <c r="P32" i="15"/>
  <c r="L32" i="15"/>
  <c r="H32" i="15"/>
  <c r="F31" i="15"/>
  <c r="AA33" i="15"/>
  <c r="W33" i="15"/>
  <c r="S33" i="15"/>
  <c r="O33" i="15"/>
  <c r="K33" i="15"/>
  <c r="G33" i="15"/>
  <c r="AA31" i="15"/>
  <c r="W31" i="15"/>
  <c r="S31" i="15"/>
  <c r="M31" i="15"/>
  <c r="E31" i="15"/>
  <c r="Q19" i="15"/>
  <c r="M19" i="15"/>
  <c r="I19" i="15"/>
  <c r="I20" i="15"/>
  <c r="AA19" i="15"/>
  <c r="S19" i="15"/>
  <c r="K19" i="15"/>
  <c r="L20" i="15"/>
  <c r="H20" i="15"/>
  <c r="AB19" i="15"/>
  <c r="X19" i="15"/>
  <c r="T19" i="15"/>
  <c r="P19" i="15"/>
  <c r="L19" i="15"/>
  <c r="H19" i="15"/>
  <c r="M20" i="15"/>
  <c r="E20" i="15"/>
  <c r="W19" i="15"/>
  <c r="O19" i="15"/>
  <c r="G19" i="15"/>
  <c r="J20" i="15"/>
  <c r="F20" i="15"/>
  <c r="Z19" i="15"/>
  <c r="V19" i="15"/>
  <c r="R19" i="15"/>
  <c r="N19" i="15"/>
  <c r="J19" i="15"/>
  <c r="AA21" i="15"/>
  <c r="W21" i="15"/>
  <c r="S21" i="15"/>
  <c r="O21" i="15"/>
  <c r="K21" i="15"/>
  <c r="G21" i="15"/>
  <c r="AA20" i="15"/>
  <c r="W20" i="15"/>
  <c r="S20" i="15"/>
  <c r="O20" i="15"/>
  <c r="G20" i="15"/>
  <c r="U19" i="15"/>
  <c r="Z21" i="15"/>
  <c r="V21" i="15"/>
  <c r="R21" i="15"/>
  <c r="N21" i="15"/>
  <c r="J21" i="15"/>
  <c r="F21" i="15"/>
  <c r="Z20" i="15"/>
  <c r="V20" i="15"/>
  <c r="R20" i="15"/>
  <c r="N20" i="15"/>
  <c r="Y21" i="15"/>
  <c r="U21" i="15"/>
  <c r="Q21" i="15"/>
  <c r="M21" i="15"/>
  <c r="I21" i="15"/>
  <c r="E21" i="15"/>
  <c r="Y20" i="15"/>
  <c r="U20" i="15"/>
  <c r="Q20" i="15"/>
  <c r="K20" i="15"/>
  <c r="Y19" i="15"/>
  <c r="E19" i="15"/>
  <c r="AB21" i="15"/>
  <c r="X21" i="15"/>
  <c r="T21" i="15"/>
  <c r="P21" i="15"/>
  <c r="L21" i="15"/>
  <c r="H21" i="15"/>
  <c r="AB20" i="15"/>
  <c r="X20" i="15"/>
  <c r="T20" i="15"/>
  <c r="P20" i="15"/>
  <c r="F19" i="15"/>
  <c r="J50" i="15" l="1"/>
  <c r="AD32" i="15"/>
  <c r="AD45" i="15"/>
  <c r="AD21" i="15"/>
  <c r="AD19" i="15"/>
  <c r="AD52" i="15"/>
  <c r="AD40" i="15"/>
  <c r="AD57" i="15"/>
  <c r="AD31" i="15"/>
  <c r="AD48" i="15"/>
  <c r="AD27" i="15"/>
  <c r="AD29" i="15"/>
  <c r="AD55" i="15"/>
  <c r="AD44" i="15"/>
  <c r="AD36" i="15"/>
  <c r="AD33" i="15"/>
  <c r="AD20" i="15"/>
  <c r="AD49" i="15"/>
  <c r="AD47" i="15"/>
  <c r="AD51" i="15"/>
  <c r="AD53" i="15"/>
  <c r="AD24" i="15"/>
  <c r="AD23" i="15"/>
  <c r="AD25" i="15"/>
  <c r="AD41" i="15"/>
  <c r="AD28" i="15"/>
  <c r="AD39" i="15"/>
  <c r="AD56" i="15"/>
  <c r="AD43" i="15"/>
  <c r="AD35" i="15"/>
  <c r="AD37" i="15"/>
  <c r="P26" i="14"/>
  <c r="N26" i="14"/>
  <c r="N50" i="15"/>
  <c r="T26" i="14"/>
  <c r="O12" i="15"/>
  <c r="E11" i="15"/>
  <c r="V26" i="14"/>
  <c r="O11" i="14"/>
  <c r="AG28" i="15"/>
  <c r="AG29" i="15" s="1"/>
  <c r="AB26" i="14"/>
  <c r="AG35" i="15"/>
  <c r="AG32" i="15"/>
  <c r="AG33" i="15" s="1"/>
  <c r="V12" i="14"/>
  <c r="AA12" i="14"/>
  <c r="AB12" i="14"/>
  <c r="Y12" i="14"/>
  <c r="F12" i="14"/>
  <c r="L12" i="14"/>
  <c r="G11" i="14"/>
  <c r="Q11" i="14"/>
  <c r="T11" i="14"/>
  <c r="S11" i="14"/>
  <c r="N11" i="14"/>
  <c r="I12" i="14"/>
  <c r="K12" i="14"/>
  <c r="N13" i="14"/>
  <c r="Q13" i="14"/>
  <c r="T13" i="14"/>
  <c r="S13" i="14"/>
  <c r="Z11" i="14"/>
  <c r="Z13" i="14"/>
  <c r="U12" i="14"/>
  <c r="F11" i="14"/>
  <c r="X12" i="14"/>
  <c r="E11" i="14"/>
  <c r="W12" i="14"/>
  <c r="J11" i="14"/>
  <c r="M11" i="14"/>
  <c r="V11" i="14"/>
  <c r="N12" i="14"/>
  <c r="F13" i="14"/>
  <c r="V13" i="14"/>
  <c r="Y11" i="14"/>
  <c r="Q12" i="14"/>
  <c r="I13" i="14"/>
  <c r="Y13" i="14"/>
  <c r="AB11" i="14"/>
  <c r="T12" i="14"/>
  <c r="L13" i="14"/>
  <c r="AB13" i="14"/>
  <c r="AA11" i="14"/>
  <c r="S12" i="14"/>
  <c r="K13" i="14"/>
  <c r="AA13" i="14"/>
  <c r="H11" i="14"/>
  <c r="K11" i="14"/>
  <c r="R12" i="14"/>
  <c r="J13" i="14"/>
  <c r="E12" i="14"/>
  <c r="M13" i="14"/>
  <c r="H12" i="14"/>
  <c r="P13" i="14"/>
  <c r="G12" i="14"/>
  <c r="O13" i="14"/>
  <c r="L11" i="14"/>
  <c r="R11" i="14"/>
  <c r="J12" i="14"/>
  <c r="Z12" i="14"/>
  <c r="R13" i="14"/>
  <c r="U11" i="14"/>
  <c r="M12" i="14"/>
  <c r="E13" i="14"/>
  <c r="U13" i="14"/>
  <c r="X11" i="14"/>
  <c r="P12" i="14"/>
  <c r="H13" i="14"/>
  <c r="X13" i="14"/>
  <c r="W11" i="14"/>
  <c r="O12" i="14"/>
  <c r="G13" i="14"/>
  <c r="W13" i="14"/>
  <c r="P11" i="14"/>
  <c r="L15" i="15"/>
  <c r="L17" i="15"/>
  <c r="T12" i="15"/>
  <c r="S16" i="15"/>
  <c r="O15" i="15"/>
  <c r="L11" i="15"/>
  <c r="I17" i="15"/>
  <c r="Q15" i="15"/>
  <c r="Q16" i="15"/>
  <c r="N17" i="15"/>
  <c r="AA17" i="15"/>
  <c r="R15" i="15"/>
  <c r="U15" i="15"/>
  <c r="M12" i="15"/>
  <c r="E15" i="15"/>
  <c r="T16" i="15"/>
  <c r="F16" i="15"/>
  <c r="V16" i="15"/>
  <c r="K17" i="15"/>
  <c r="AB17" i="15"/>
  <c r="AB15" i="15"/>
  <c r="N12" i="15"/>
  <c r="L13" i="15"/>
  <c r="F13" i="15"/>
  <c r="G13" i="15"/>
  <c r="E13" i="15"/>
  <c r="AA26" i="14"/>
  <c r="M16" i="15"/>
  <c r="U17" i="15"/>
  <c r="J17" i="15"/>
  <c r="O16" i="15"/>
  <c r="W17" i="15"/>
  <c r="H17" i="15"/>
  <c r="N15" i="15"/>
  <c r="H16" i="15"/>
  <c r="M15" i="15"/>
  <c r="I16" i="15"/>
  <c r="Y16" i="15"/>
  <c r="Q17" i="15"/>
  <c r="N16" i="15"/>
  <c r="F17" i="15"/>
  <c r="V17" i="15"/>
  <c r="K16" i="15"/>
  <c r="AA16" i="15"/>
  <c r="S17" i="15"/>
  <c r="L16" i="15"/>
  <c r="AB16" i="15"/>
  <c r="T17" i="15"/>
  <c r="J15" i="15"/>
  <c r="Z15" i="15"/>
  <c r="W15" i="15"/>
  <c r="T15" i="15"/>
  <c r="K15" i="15"/>
  <c r="S15" i="15"/>
  <c r="AB11" i="15"/>
  <c r="W11" i="15"/>
  <c r="V11" i="15"/>
  <c r="U11" i="15"/>
  <c r="H11" i="15"/>
  <c r="Q46" i="15"/>
  <c r="O46" i="15"/>
  <c r="S38" i="15"/>
  <c r="U38" i="15"/>
  <c r="R38" i="15"/>
  <c r="L38" i="15"/>
  <c r="AB38" i="15"/>
  <c r="E17" i="15"/>
  <c r="R16" i="15"/>
  <c r="Z17" i="15"/>
  <c r="G17" i="15"/>
  <c r="P16" i="15"/>
  <c r="X17" i="15"/>
  <c r="G15" i="15"/>
  <c r="X15" i="15"/>
  <c r="AA15" i="15"/>
  <c r="E16" i="15"/>
  <c r="U16" i="15"/>
  <c r="M17" i="15"/>
  <c r="J16" i="15"/>
  <c r="Z16" i="15"/>
  <c r="R17" i="15"/>
  <c r="G16" i="15"/>
  <c r="W16" i="15"/>
  <c r="O17" i="15"/>
  <c r="F15" i="15"/>
  <c r="X16" i="15"/>
  <c r="P17" i="15"/>
  <c r="H15" i="15"/>
  <c r="V15" i="15"/>
  <c r="Y15" i="15"/>
  <c r="Y18" i="15" s="1"/>
  <c r="P15" i="15"/>
  <c r="I15" i="15"/>
  <c r="F11" i="15"/>
  <c r="AB13" i="15"/>
  <c r="W13" i="15"/>
  <c r="V13" i="15"/>
  <c r="U13" i="15"/>
  <c r="M46" i="15"/>
  <c r="K46" i="15"/>
  <c r="AA46" i="15"/>
  <c r="O38" i="15"/>
  <c r="F38" i="15"/>
  <c r="Q38" i="15"/>
  <c r="N38" i="15"/>
  <c r="H38" i="15"/>
  <c r="X38" i="15"/>
  <c r="W26" i="14"/>
  <c r="Q34" i="15"/>
  <c r="U30" i="15"/>
  <c r="K30" i="15"/>
  <c r="V30" i="15"/>
  <c r="L30" i="15"/>
  <c r="Q30" i="15"/>
  <c r="W30" i="15"/>
  <c r="R30" i="15"/>
  <c r="H30" i="15"/>
  <c r="X30" i="15"/>
  <c r="V54" i="15"/>
  <c r="T54" i="15"/>
  <c r="W34" i="15"/>
  <c r="F34" i="15"/>
  <c r="V50" i="15"/>
  <c r="AA30" i="15"/>
  <c r="AB30" i="15"/>
  <c r="J54" i="15"/>
  <c r="Z54" i="15"/>
  <c r="H54" i="15"/>
  <c r="X54" i="15"/>
  <c r="S58" i="15"/>
  <c r="X11" i="15"/>
  <c r="H13" i="15"/>
  <c r="S11" i="15"/>
  <c r="K12" i="15"/>
  <c r="S13" i="15"/>
  <c r="J12" i="15"/>
  <c r="R13" i="15"/>
  <c r="I12" i="15"/>
  <c r="Q13" i="15"/>
  <c r="K11" i="15"/>
  <c r="T11" i="15"/>
  <c r="L12" i="15"/>
  <c r="AB12" i="15"/>
  <c r="T13" i="15"/>
  <c r="O11" i="15"/>
  <c r="G12" i="15"/>
  <c r="W12" i="15"/>
  <c r="O13" i="15"/>
  <c r="N11" i="15"/>
  <c r="F12" i="15"/>
  <c r="V12" i="15"/>
  <c r="N13" i="15"/>
  <c r="M11" i="15"/>
  <c r="E12" i="15"/>
  <c r="U12" i="15"/>
  <c r="M13" i="15"/>
  <c r="J11" i="15"/>
  <c r="I11" i="15"/>
  <c r="P12" i="15"/>
  <c r="X13" i="15"/>
  <c r="AA12" i="15"/>
  <c r="R11" i="15"/>
  <c r="Z12" i="15"/>
  <c r="Q11" i="15"/>
  <c r="Y12" i="15"/>
  <c r="G11" i="15"/>
  <c r="P11" i="15"/>
  <c r="H12" i="15"/>
  <c r="X12" i="15"/>
  <c r="P13" i="15"/>
  <c r="AA11" i="15"/>
  <c r="S12" i="15"/>
  <c r="K13" i="15"/>
  <c r="AA13" i="15"/>
  <c r="Z11" i="15"/>
  <c r="R12" i="15"/>
  <c r="J13" i="15"/>
  <c r="Z13" i="15"/>
  <c r="Y11" i="15"/>
  <c r="Q12" i="15"/>
  <c r="I13" i="15"/>
  <c r="Y13" i="15"/>
  <c r="S26" i="14"/>
  <c r="O42" i="14"/>
  <c r="H42" i="14"/>
  <c r="X42" i="14"/>
  <c r="M42" i="14"/>
  <c r="F42" i="14"/>
  <c r="V42" i="14"/>
  <c r="F54" i="14"/>
  <c r="L54" i="14"/>
  <c r="AB54" i="14"/>
  <c r="Y22" i="14"/>
  <c r="O22" i="14"/>
  <c r="O30" i="14"/>
  <c r="F30" i="14"/>
  <c r="Q30" i="14"/>
  <c r="L30" i="14"/>
  <c r="AB30" i="14"/>
  <c r="V30" i="14"/>
  <c r="K38" i="14"/>
  <c r="AA38" i="14"/>
  <c r="Q38" i="14"/>
  <c r="L38" i="14"/>
  <c r="AB38" i="14"/>
  <c r="V38" i="14"/>
  <c r="O46" i="14"/>
  <c r="L46" i="14"/>
  <c r="AB46" i="14"/>
  <c r="V46" i="14"/>
  <c r="M34" i="14"/>
  <c r="H34" i="14"/>
  <c r="X34" i="14"/>
  <c r="O34" i="14"/>
  <c r="F34" i="14"/>
  <c r="V34" i="14"/>
  <c r="M34" i="15"/>
  <c r="Y34" i="15"/>
  <c r="F50" i="15"/>
  <c r="M30" i="15"/>
  <c r="F30" i="15"/>
  <c r="S30" i="15"/>
  <c r="N30" i="15"/>
  <c r="T30" i="15"/>
  <c r="R54" i="15"/>
  <c r="P54" i="15"/>
  <c r="Y54" i="15"/>
  <c r="M42" i="15"/>
  <c r="I46" i="15"/>
  <c r="Y46" i="15"/>
  <c r="G46" i="15"/>
  <c r="W46" i="15"/>
  <c r="K38" i="15"/>
  <c r="AA38" i="15"/>
  <c r="M38" i="15"/>
  <c r="J38" i="15"/>
  <c r="Z38" i="15"/>
  <c r="T38" i="15"/>
  <c r="Y22" i="15"/>
  <c r="AA34" i="15"/>
  <c r="Z50" i="15"/>
  <c r="I30" i="15"/>
  <c r="Y30" i="15"/>
  <c r="O30" i="15"/>
  <c r="J30" i="15"/>
  <c r="Z30" i="15"/>
  <c r="P30" i="15"/>
  <c r="N54" i="15"/>
  <c r="L54" i="15"/>
  <c r="AB54" i="15"/>
  <c r="U46" i="15"/>
  <c r="S46" i="15"/>
  <c r="G38" i="15"/>
  <c r="W38" i="15"/>
  <c r="I38" i="15"/>
  <c r="Y38" i="15"/>
  <c r="V38" i="15"/>
  <c r="P38" i="15"/>
  <c r="O26" i="14"/>
  <c r="S50" i="14"/>
  <c r="J50" i="14"/>
  <c r="Z50" i="14"/>
  <c r="L50" i="14"/>
  <c r="AB50" i="14"/>
  <c r="S58" i="14"/>
  <c r="L58" i="14"/>
  <c r="AB58" i="14"/>
  <c r="J58" i="14"/>
  <c r="Z58" i="14"/>
  <c r="F18" i="14"/>
  <c r="V18" i="14"/>
  <c r="K42" i="14"/>
  <c r="AA42" i="14"/>
  <c r="T42" i="14"/>
  <c r="I42" i="14"/>
  <c r="Y42" i="14"/>
  <c r="R42" i="14"/>
  <c r="H54" i="14"/>
  <c r="X54" i="14"/>
  <c r="R54" i="14"/>
  <c r="U22" i="14"/>
  <c r="AA22" i="14"/>
  <c r="K30" i="14"/>
  <c r="AA30" i="14"/>
  <c r="M30" i="14"/>
  <c r="H30" i="14"/>
  <c r="X30" i="14"/>
  <c r="R30" i="14"/>
  <c r="G38" i="14"/>
  <c r="W38" i="14"/>
  <c r="M38" i="14"/>
  <c r="H38" i="14"/>
  <c r="X38" i="14"/>
  <c r="R38" i="14"/>
  <c r="K46" i="14"/>
  <c r="AA46" i="14"/>
  <c r="H46" i="14"/>
  <c r="X46" i="14"/>
  <c r="R46" i="14"/>
  <c r="I34" i="14"/>
  <c r="Y34" i="14"/>
  <c r="T34" i="14"/>
  <c r="K34" i="14"/>
  <c r="AA34" i="14"/>
  <c r="R34" i="14"/>
  <c r="O50" i="14"/>
  <c r="F50" i="14"/>
  <c r="V50" i="14"/>
  <c r="H50" i="14"/>
  <c r="X50" i="14"/>
  <c r="O58" i="14"/>
  <c r="H58" i="14"/>
  <c r="X58" i="14"/>
  <c r="F58" i="14"/>
  <c r="V58" i="14"/>
  <c r="Y18" i="14"/>
  <c r="AB18" i="14"/>
  <c r="R18" i="14"/>
  <c r="G50" i="14"/>
  <c r="W50" i="14"/>
  <c r="N50" i="14"/>
  <c r="P50" i="14"/>
  <c r="G58" i="14"/>
  <c r="W58" i="14"/>
  <c r="P58" i="14"/>
  <c r="N58" i="14"/>
  <c r="T18" i="14"/>
  <c r="W18" i="14"/>
  <c r="S42" i="14"/>
  <c r="L42" i="14"/>
  <c r="AB42" i="14"/>
  <c r="Q42" i="14"/>
  <c r="J42" i="14"/>
  <c r="Z42" i="14"/>
  <c r="P54" i="14"/>
  <c r="J54" i="14"/>
  <c r="Z54" i="14"/>
  <c r="M22" i="14"/>
  <c r="S22" i="14"/>
  <c r="S30" i="14"/>
  <c r="U30" i="14"/>
  <c r="P30" i="14"/>
  <c r="J30" i="14"/>
  <c r="Z30" i="14"/>
  <c r="O38" i="14"/>
  <c r="U38" i="14"/>
  <c r="P38" i="14"/>
  <c r="J38" i="14"/>
  <c r="Z38" i="14"/>
  <c r="S46" i="14"/>
  <c r="P46" i="14"/>
  <c r="J46" i="14"/>
  <c r="Z46" i="14"/>
  <c r="Q34" i="14"/>
  <c r="L34" i="14"/>
  <c r="AB34" i="14"/>
  <c r="S34" i="14"/>
  <c r="J34" i="14"/>
  <c r="Z34" i="14"/>
  <c r="K50" i="14"/>
  <c r="AA50" i="14"/>
  <c r="R50" i="14"/>
  <c r="T50" i="14"/>
  <c r="K58" i="14"/>
  <c r="AA58" i="14"/>
  <c r="T58" i="14"/>
  <c r="R58" i="14"/>
  <c r="U18" i="14"/>
  <c r="X18" i="14"/>
  <c r="AA18" i="14"/>
  <c r="G42" i="14"/>
  <c r="W42" i="14"/>
  <c r="P42" i="14"/>
  <c r="U42" i="14"/>
  <c r="N42" i="14"/>
  <c r="T54" i="14"/>
  <c r="N54" i="14"/>
  <c r="Q22" i="14"/>
  <c r="W22" i="14"/>
  <c r="G30" i="14"/>
  <c r="W30" i="14"/>
  <c r="I30" i="14"/>
  <c r="Y30" i="14"/>
  <c r="T30" i="14"/>
  <c r="N30" i="14"/>
  <c r="F38" i="14"/>
  <c r="S38" i="14"/>
  <c r="I38" i="14"/>
  <c r="Y38" i="14"/>
  <c r="T38" i="14"/>
  <c r="N38" i="14"/>
  <c r="G46" i="14"/>
  <c r="W46" i="14"/>
  <c r="F46" i="14"/>
  <c r="T46" i="14"/>
  <c r="N46" i="14"/>
  <c r="U34" i="14"/>
  <c r="P34" i="14"/>
  <c r="G34" i="14"/>
  <c r="W34" i="14"/>
  <c r="N34" i="14"/>
  <c r="Y26" i="14"/>
  <c r="V54" i="14"/>
  <c r="O26" i="15"/>
  <c r="W26" i="15"/>
  <c r="Q26" i="14"/>
  <c r="F22" i="14"/>
  <c r="Z18" i="14"/>
  <c r="AC32" i="14"/>
  <c r="AC33" i="14"/>
  <c r="F26" i="15"/>
  <c r="Q26" i="15"/>
  <c r="Y26" i="15"/>
  <c r="U42" i="15"/>
  <c r="AB58" i="15"/>
  <c r="L58" i="15"/>
  <c r="K58" i="15"/>
  <c r="AA58" i="15"/>
  <c r="M54" i="14"/>
  <c r="U54" i="14"/>
  <c r="Y50" i="15"/>
  <c r="AC28" i="15"/>
  <c r="AC29" i="15"/>
  <c r="F54" i="15"/>
  <c r="S54" i="15"/>
  <c r="U54" i="15"/>
  <c r="G54" i="15"/>
  <c r="U26" i="14"/>
  <c r="G58" i="15"/>
  <c r="AC24" i="14"/>
  <c r="AC23" i="14"/>
  <c r="AC25" i="14"/>
  <c r="O18" i="14"/>
  <c r="S26" i="15"/>
  <c r="AA26" i="15"/>
  <c r="AC16" i="14"/>
  <c r="AC17" i="14"/>
  <c r="AC53" i="14"/>
  <c r="AG32" i="14"/>
  <c r="AG33" i="14" s="1"/>
  <c r="AG35" i="14"/>
  <c r="J22" i="15"/>
  <c r="R22" i="15"/>
  <c r="Z22" i="15"/>
  <c r="AA22" i="15"/>
  <c r="N26" i="15"/>
  <c r="V26" i="15"/>
  <c r="F42" i="15"/>
  <c r="N42" i="15"/>
  <c r="AC45" i="14"/>
  <c r="V42" i="15"/>
  <c r="I22" i="15"/>
  <c r="Q22" i="15"/>
  <c r="N34" i="15"/>
  <c r="V34" i="15"/>
  <c r="K34" i="15"/>
  <c r="G30" i="15"/>
  <c r="S42" i="15"/>
  <c r="H42" i="15"/>
  <c r="P42" i="15"/>
  <c r="X42" i="15"/>
  <c r="U58" i="15"/>
  <c r="V58" i="15"/>
  <c r="N58" i="15"/>
  <c r="F58" i="15"/>
  <c r="L18" i="14"/>
  <c r="I18" i="14"/>
  <c r="I26" i="14"/>
  <c r="L26" i="14"/>
  <c r="K54" i="14"/>
  <c r="S54" i="14"/>
  <c r="AA54" i="14"/>
  <c r="W54" i="15"/>
  <c r="K50" i="15"/>
  <c r="AA50" i="15"/>
  <c r="AC31" i="15"/>
  <c r="E34" i="15"/>
  <c r="AC47" i="15"/>
  <c r="E50" i="15"/>
  <c r="E50" i="14"/>
  <c r="AC47" i="14"/>
  <c r="E58" i="14"/>
  <c r="AC55" i="14"/>
  <c r="E30" i="15"/>
  <c r="AC27" i="15"/>
  <c r="E18" i="14"/>
  <c r="AC15" i="14"/>
  <c r="E42" i="14"/>
  <c r="AC39" i="14"/>
  <c r="E54" i="15"/>
  <c r="AC51" i="15"/>
  <c r="AC23" i="15"/>
  <c r="E26" i="15"/>
  <c r="E22" i="14"/>
  <c r="AC19" i="14"/>
  <c r="E30" i="14"/>
  <c r="AC27" i="14"/>
  <c r="E38" i="14"/>
  <c r="AC35" i="14"/>
  <c r="E38" i="15"/>
  <c r="AC35" i="15"/>
  <c r="F22" i="15"/>
  <c r="N22" i="15"/>
  <c r="V22" i="15"/>
  <c r="G22" i="15"/>
  <c r="W22" i="15"/>
  <c r="L22" i="15"/>
  <c r="T22" i="15"/>
  <c r="AB22" i="15"/>
  <c r="S22" i="15"/>
  <c r="M22" i="15"/>
  <c r="S34" i="15"/>
  <c r="I34" i="15"/>
  <c r="U34" i="15"/>
  <c r="AC33" i="15"/>
  <c r="H34" i="15"/>
  <c r="P34" i="15"/>
  <c r="X34" i="15"/>
  <c r="G34" i="15"/>
  <c r="J34" i="15"/>
  <c r="R34" i="15"/>
  <c r="Z34" i="15"/>
  <c r="R50" i="15"/>
  <c r="S50" i="15"/>
  <c r="I50" i="15"/>
  <c r="M50" i="15"/>
  <c r="AC49" i="15"/>
  <c r="L50" i="15"/>
  <c r="T50" i="15"/>
  <c r="AB50" i="15"/>
  <c r="O50" i="15"/>
  <c r="Q50" i="15"/>
  <c r="U50" i="15"/>
  <c r="AC48" i="14"/>
  <c r="M50" i="14"/>
  <c r="U50" i="14"/>
  <c r="AC49" i="14"/>
  <c r="AC56" i="14"/>
  <c r="M58" i="14"/>
  <c r="U58" i="14"/>
  <c r="AC57" i="14"/>
  <c r="G18" i="14"/>
  <c r="P18" i="14"/>
  <c r="Q18" i="14"/>
  <c r="J18" i="14"/>
  <c r="M18" i="14"/>
  <c r="F26" i="14"/>
  <c r="J26" i="14"/>
  <c r="M26" i="14"/>
  <c r="G26" i="14"/>
  <c r="AC40" i="14"/>
  <c r="AC41" i="14"/>
  <c r="K54" i="15"/>
  <c r="AA54" i="15"/>
  <c r="M54" i="15"/>
  <c r="O54" i="15"/>
  <c r="I54" i="15"/>
  <c r="AC52" i="15"/>
  <c r="U26" i="15"/>
  <c r="AC25" i="15"/>
  <c r="J26" i="15"/>
  <c r="R26" i="15"/>
  <c r="Z26" i="15"/>
  <c r="H26" i="15"/>
  <c r="P26" i="15"/>
  <c r="X26" i="15"/>
  <c r="G26" i="15"/>
  <c r="M26" i="15"/>
  <c r="AC41" i="15"/>
  <c r="I42" i="15"/>
  <c r="Y42" i="15"/>
  <c r="J42" i="15"/>
  <c r="R42" i="15"/>
  <c r="Z42" i="15"/>
  <c r="K42" i="15"/>
  <c r="AA42" i="15"/>
  <c r="L42" i="15"/>
  <c r="T42" i="15"/>
  <c r="AB42" i="15"/>
  <c r="G42" i="15"/>
  <c r="W42" i="15"/>
  <c r="X58" i="15"/>
  <c r="P58" i="15"/>
  <c r="H58" i="15"/>
  <c r="Q58" i="15"/>
  <c r="Z58" i="15"/>
  <c r="R58" i="15"/>
  <c r="J58" i="15"/>
  <c r="O58" i="15"/>
  <c r="I58" i="15"/>
  <c r="M58" i="15"/>
  <c r="AC57" i="15"/>
  <c r="I54" i="14"/>
  <c r="Q54" i="14"/>
  <c r="Y54" i="14"/>
  <c r="G54" i="14"/>
  <c r="O54" i="14"/>
  <c r="W54" i="14"/>
  <c r="AC52" i="14"/>
  <c r="AC20" i="14"/>
  <c r="AC21" i="14"/>
  <c r="L22" i="14"/>
  <c r="T22" i="14"/>
  <c r="AB22" i="14"/>
  <c r="I22" i="14"/>
  <c r="N22" i="14"/>
  <c r="V22" i="14"/>
  <c r="K22" i="14"/>
  <c r="AC28" i="14"/>
  <c r="AC29" i="14"/>
  <c r="AC36" i="14"/>
  <c r="AC37" i="14"/>
  <c r="I46" i="14"/>
  <c r="Q46" i="14"/>
  <c r="Y46" i="14"/>
  <c r="AB46" i="15"/>
  <c r="T46" i="15"/>
  <c r="L46" i="15"/>
  <c r="V46" i="15"/>
  <c r="N46" i="15"/>
  <c r="F46" i="15"/>
  <c r="AC36" i="15"/>
  <c r="AC37" i="15"/>
  <c r="E22" i="15"/>
  <c r="AC19" i="15"/>
  <c r="E26" i="14"/>
  <c r="AC39" i="15"/>
  <c r="E42" i="15"/>
  <c r="AC55" i="15"/>
  <c r="E58" i="15"/>
  <c r="E54" i="14"/>
  <c r="AC51" i="14"/>
  <c r="E46" i="14"/>
  <c r="AC43" i="14"/>
  <c r="E46" i="15"/>
  <c r="AC43" i="15"/>
  <c r="E34" i="14"/>
  <c r="AC31" i="14"/>
  <c r="AC21" i="15"/>
  <c r="U22" i="15"/>
  <c r="O22" i="15"/>
  <c r="AC20" i="15"/>
  <c r="H22" i="15"/>
  <c r="P22" i="15"/>
  <c r="X22" i="15"/>
  <c r="K22" i="15"/>
  <c r="L34" i="15"/>
  <c r="T34" i="15"/>
  <c r="AB34" i="15"/>
  <c r="O34" i="15"/>
  <c r="AC32" i="15"/>
  <c r="AC48" i="15"/>
  <c r="H50" i="15"/>
  <c r="P50" i="15"/>
  <c r="X50" i="15"/>
  <c r="G50" i="15"/>
  <c r="W50" i="15"/>
  <c r="I50" i="14"/>
  <c r="Q50" i="14"/>
  <c r="Y50" i="14"/>
  <c r="I58" i="14"/>
  <c r="Q58" i="14"/>
  <c r="Y58" i="14"/>
  <c r="H18" i="14"/>
  <c r="K18" i="14"/>
  <c r="N18" i="14"/>
  <c r="S18" i="14"/>
  <c r="H26" i="14"/>
  <c r="K26" i="14"/>
  <c r="Q54" i="15"/>
  <c r="AC53" i="15"/>
  <c r="AC24" i="15"/>
  <c r="K26" i="15"/>
  <c r="L26" i="15"/>
  <c r="T26" i="15"/>
  <c r="AB26" i="15"/>
  <c r="I26" i="15"/>
  <c r="Q42" i="15"/>
  <c r="AC40" i="15"/>
  <c r="O42" i="15"/>
  <c r="T58" i="15"/>
  <c r="AC56" i="15"/>
  <c r="W58" i="15"/>
  <c r="Y58" i="15"/>
  <c r="H22" i="14"/>
  <c r="P22" i="14"/>
  <c r="X22" i="14"/>
  <c r="G22" i="14"/>
  <c r="J22" i="14"/>
  <c r="R22" i="14"/>
  <c r="Z22" i="14"/>
  <c r="M46" i="14"/>
  <c r="U46" i="14"/>
  <c r="AC44" i="14"/>
  <c r="AC44" i="15"/>
  <c r="AC45" i="15"/>
  <c r="X46" i="15"/>
  <c r="P46" i="15"/>
  <c r="H46" i="15"/>
  <c r="Z46" i="15"/>
  <c r="R46" i="15"/>
  <c r="J46" i="15"/>
  <c r="AD38" i="15" l="1"/>
  <c r="T18" i="15"/>
  <c r="P18" i="15"/>
  <c r="AD54" i="15"/>
  <c r="F18" i="15"/>
  <c r="AD42" i="15"/>
  <c r="AD46" i="15"/>
  <c r="AD16" i="15"/>
  <c r="AD11" i="15"/>
  <c r="AD17" i="15"/>
  <c r="AD26" i="15"/>
  <c r="AD50" i="15"/>
  <c r="AD30" i="15"/>
  <c r="AD12" i="15"/>
  <c r="AD15" i="15"/>
  <c r="AD58" i="15"/>
  <c r="AD34" i="15"/>
  <c r="AD22" i="15"/>
  <c r="AD13" i="15"/>
  <c r="G14" i="15"/>
  <c r="H14" i="15"/>
  <c r="AG39" i="15"/>
  <c r="AG36" i="15"/>
  <c r="AG37" i="15" s="1"/>
  <c r="O14" i="14"/>
  <c r="I14" i="14"/>
  <c r="V18" i="15"/>
  <c r="P14" i="14"/>
  <c r="AA14" i="14"/>
  <c r="AB14" i="14"/>
  <c r="M14" i="14"/>
  <c r="Z14" i="14"/>
  <c r="N14" i="14"/>
  <c r="L18" i="15"/>
  <c r="Q14" i="14"/>
  <c r="F14" i="14"/>
  <c r="K14" i="14"/>
  <c r="S14" i="14"/>
  <c r="X14" i="14"/>
  <c r="G14" i="14"/>
  <c r="L14" i="14"/>
  <c r="J14" i="14"/>
  <c r="AC11" i="14"/>
  <c r="T14" i="14"/>
  <c r="R14" i="14"/>
  <c r="H14" i="14"/>
  <c r="Y14" i="14"/>
  <c r="V14" i="14"/>
  <c r="E14" i="14"/>
  <c r="W14" i="14"/>
  <c r="U14" i="14"/>
  <c r="AC13" i="14"/>
  <c r="AC12" i="14"/>
  <c r="AC17" i="15"/>
  <c r="X18" i="15"/>
  <c r="U18" i="15"/>
  <c r="J18" i="15"/>
  <c r="AB18" i="15"/>
  <c r="Q18" i="15"/>
  <c r="L14" i="15"/>
  <c r="Z18" i="15"/>
  <c r="N18" i="15"/>
  <c r="I18" i="15"/>
  <c r="E18" i="15"/>
  <c r="G18" i="15"/>
  <c r="S18" i="15"/>
  <c r="K18" i="15"/>
  <c r="R18" i="15"/>
  <c r="AC15" i="15"/>
  <c r="M18" i="15"/>
  <c r="W18" i="15"/>
  <c r="F14" i="15"/>
  <c r="AC13" i="15"/>
  <c r="O18" i="15"/>
  <c r="AC16" i="15"/>
  <c r="AA18" i="15"/>
  <c r="AB14" i="15"/>
  <c r="H18" i="15"/>
  <c r="U14" i="15"/>
  <c r="V14" i="15"/>
  <c r="W14" i="15"/>
  <c r="Z14" i="15"/>
  <c r="P14" i="15"/>
  <c r="J14" i="15"/>
  <c r="R14" i="15"/>
  <c r="I14" i="15"/>
  <c r="AC12" i="15"/>
  <c r="Y14" i="15"/>
  <c r="AA14" i="15"/>
  <c r="AC11" i="15"/>
  <c r="X14" i="15"/>
  <c r="K14" i="15"/>
  <c r="E14" i="15"/>
  <c r="Q14" i="15"/>
  <c r="M14" i="15"/>
  <c r="N14" i="15"/>
  <c r="O14" i="15"/>
  <c r="T14" i="15"/>
  <c r="S14" i="15"/>
  <c r="AC34" i="14"/>
  <c r="AC54" i="14"/>
  <c r="AC18" i="14"/>
  <c r="AC30" i="15"/>
  <c r="AG36" i="14"/>
  <c r="AG37" i="14" s="1"/>
  <c r="AG39" i="14"/>
  <c r="AC46" i="15"/>
  <c r="AC46" i="14"/>
  <c r="AC26" i="14"/>
  <c r="AC22" i="15"/>
  <c r="AC26" i="15"/>
  <c r="AC50" i="15"/>
  <c r="AC34" i="15"/>
  <c r="AC58" i="15"/>
  <c r="AC42" i="15"/>
  <c r="AC38" i="15"/>
  <c r="AC38" i="14"/>
  <c r="AC30" i="14"/>
  <c r="AC22" i="14"/>
  <c r="AC54" i="15"/>
  <c r="AC42" i="14"/>
  <c r="AC58" i="14"/>
  <c r="AC50" i="14"/>
  <c r="AD18" i="15" l="1"/>
  <c r="AD14" i="15"/>
  <c r="AG43" i="15"/>
  <c r="AG40" i="15"/>
  <c r="AG41" i="15" s="1"/>
  <c r="AC14" i="14"/>
  <c r="AC18" i="15"/>
  <c r="AC14" i="15"/>
  <c r="AG40" i="14"/>
  <c r="AG41" i="14" s="1"/>
  <c r="AG43" i="14"/>
  <c r="AD59" i="15" l="1"/>
  <c r="AG47" i="15"/>
  <c r="AG44" i="15"/>
  <c r="AG45" i="15" s="1"/>
  <c r="AG44" i="14"/>
  <c r="AG45" i="14" s="1"/>
  <c r="AG47" i="14"/>
  <c r="AG48" i="15" l="1"/>
  <c r="AG49" i="15" s="1"/>
  <c r="AG51" i="15"/>
  <c r="AG51" i="14"/>
  <c r="AG48" i="14"/>
  <c r="AG49" i="14" s="1"/>
  <c r="AG52" i="15" l="1"/>
  <c r="AG53" i="15" s="1"/>
  <c r="AG55" i="15"/>
  <c r="AG56" i="15" s="1"/>
  <c r="AG57" i="15" s="1"/>
  <c r="AG52" i="14"/>
  <c r="AG53" i="14" s="1"/>
  <c r="AG55" i="14"/>
  <c r="AG56" i="14" s="1"/>
  <c r="AG57" i="14" s="1"/>
</calcChain>
</file>

<file path=xl/sharedStrings.xml><?xml version="1.0" encoding="utf-8"?>
<sst xmlns="http://schemas.openxmlformats.org/spreadsheetml/2006/main" count="5487" uniqueCount="130">
  <si>
    <t>NOTAS:</t>
  </si>
  <si>
    <t>ORD</t>
  </si>
  <si>
    <t>FES</t>
  </si>
  <si>
    <t>SÁB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</si>
  <si>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</si>
  <si>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</si>
  <si>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</si>
  <si>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</si>
  <si>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</si>
  <si>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</si>
  <si>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</si>
  <si>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</si>
  <si>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</si>
  <si>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</si>
  <si>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</si>
  <si>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</si>
  <si>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</si>
  <si>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</si>
  <si>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</si>
  <si>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</si>
  <si>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</si>
  <si>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</si>
  <si>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</si>
  <si>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</si>
  <si>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</si>
  <si>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</si>
  <si>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</si>
  <si>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</si>
  <si>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AÑO:</t>
  </si>
  <si>
    <t>CANTIDAD EN:</t>
  </si>
  <si>
    <t>MWh</t>
  </si>
  <si>
    <t>ENE</t>
  </si>
  <si>
    <t>TIPO 
DE DIA:</t>
  </si>
  <si>
    <t>N° dias
mes</t>
  </si>
  <si>
    <t>TOTAL</t>
  </si>
  <si>
    <t>ORD.</t>
  </si>
  <si>
    <t>SAB.</t>
  </si>
  <si>
    <t>FES.</t>
  </si>
  <si>
    <t>PC</t>
  </si>
  <si>
    <t>FEB</t>
  </si>
  <si>
    <t>MAR</t>
  </si>
  <si>
    <t>ABR</t>
  </si>
  <si>
    <t>MAY</t>
  </si>
  <si>
    <t>JUN</t>
  </si>
  <si>
    <t>PC: PAGUE LO CONTRATADO.</t>
  </si>
  <si>
    <t>JUL</t>
  </si>
  <si>
    <t>AGO</t>
  </si>
  <si>
    <t>SEP</t>
  </si>
  <si>
    <t>OCT</t>
  </si>
  <si>
    <t>NOV</t>
  </si>
  <si>
    <t>DIC</t>
  </si>
  <si>
    <t>* Las cantidades ofrecidas deben presentarse con dos cifras decimales.</t>
  </si>
  <si>
    <t>Cantidad Ofrecida</t>
  </si>
  <si>
    <t>N° días
mes</t>
  </si>
  <si>
    <t>Tipo de día</t>
  </si>
  <si>
    <t>OFERTA MERCANTIL N°:</t>
  </si>
  <si>
    <t>INVITACIÓN:</t>
  </si>
  <si>
    <t>OFERENTE:</t>
  </si>
  <si>
    <t>OFERENTE S.A. ESP</t>
  </si>
  <si>
    <t>OFERTA:</t>
  </si>
  <si>
    <t>MODALIDAD:</t>
  </si>
  <si>
    <t>MWh*</t>
  </si>
  <si>
    <t>(1) PC: Pague lo contratado</t>
  </si>
  <si>
    <t>(4) Ingresar un precio monomio fijo en $/MWh con dos cifras decimales.</t>
  </si>
  <si>
    <t>NIVEL DE COBERTURA ESPERADO
 (%)</t>
  </si>
  <si>
    <t>PRECIO OFERTADO ($/MWh)
(4)</t>
  </si>
  <si>
    <t>(3) Ingresar con dos cifras decimales la energía ofrecida hasta las cantidades solicitadas.</t>
  </si>
  <si>
    <t>PRECIOS $/MWh de:</t>
  </si>
  <si>
    <t>OFERENTE E.S.P.</t>
  </si>
  <si>
    <r>
      <t xml:space="preserve">PC </t>
    </r>
    <r>
      <rPr>
        <b/>
        <sz val="8"/>
        <rFont val="Times New Roman"/>
        <family val="1"/>
      </rPr>
      <t>(1)</t>
    </r>
  </si>
  <si>
    <t>ENERGÍA OFRECIDA (MWh)
(2) (3)</t>
  </si>
  <si>
    <t xml:space="preserve">ENERGÍA SOLICITADA (MWh)
</t>
  </si>
  <si>
    <t>(2) La energía ofrecida se despachará de acuerdo con las curvas descritas los terminos de referencia.</t>
  </si>
  <si>
    <t>(6) Se aceptan adjudicaciones parciales siempre y cuando se aplique el mismo porcentaje sobre la totalidad de la energía ofertada para el año solicitado.</t>
  </si>
  <si>
    <t xml:space="preserve">(5) No serán aceptadas adjudicaciones parciales por franjas horarias, periodos de carga, días o meses  de forma independiente.  </t>
  </si>
  <si>
    <t>(8) Solo serán aceptadas las ofertas con un único precio por producto.</t>
  </si>
  <si>
    <t>(9) No serán tenidas en cuenta ofertas con condiciones y/o modificaciones adicionales a los Pliegos definitivos.</t>
  </si>
  <si>
    <t>(7) Se adjudicarán ofertas parciales por el mismo porcentaje para cada uno de los meses del año.</t>
  </si>
  <si>
    <t>ANEXO 3. CUADRO DE CANTIDADES DE ENERGÍA Y PRECIO</t>
  </si>
  <si>
    <t>ANEXO 4. CANTIDADES HORARIAS SOLICITADAS</t>
  </si>
  <si>
    <t>(7) Se adjudicarán ofertas parciales por el mismo porcentaje para cada uno de los meses del año y de los años de un mismo producto.</t>
  </si>
  <si>
    <t>AÑO 2027</t>
  </si>
  <si>
    <t>AÑO 2028</t>
  </si>
  <si>
    <t>AÑO 2029</t>
  </si>
  <si>
    <t>AÑO 2030</t>
  </si>
  <si>
    <t>AÑO 2031</t>
  </si>
  <si>
    <t>AÑO 2032</t>
  </si>
  <si>
    <t>AÑO 2033</t>
  </si>
  <si>
    <t>AÑO 2034</t>
  </si>
  <si>
    <t>AÑO 2035</t>
  </si>
  <si>
    <t>AÑO 2036</t>
  </si>
  <si>
    <t>KWh</t>
  </si>
  <si>
    <t>ENERGÍA SOLICITADA (KWh)</t>
  </si>
  <si>
    <t>ENERGÍA OFRECIDA (KWh)
(2) (3)</t>
  </si>
  <si>
    <t>KWh*</t>
  </si>
  <si>
    <t>PRECIO OFERTADO (COP/KWh)
(4)</t>
  </si>
  <si>
    <t>(4) Ingresar un precio monomio fijo en COP/KWh con dos cifras decimales.</t>
  </si>
  <si>
    <t>GM-21-003</t>
  </si>
  <si>
    <t>El precio del suministro para cada período (mes) se debe expresar en pesos por Megavatio-hora ($/MWh) con dos cifras decimales, en forma de precio monomio fijo, en pesos constantes de Julio de 2021</t>
  </si>
  <si>
    <t>(6) Se evaluarán ofertas parciales siempre y cuando las cantidades ofertadas para cada uno de los meses y de los años del producto corresponda a un mismo porcentaje sobre la totalidad de la energía solicitada, excepto las condiciones definidas para los años 2022 y 2023.</t>
  </si>
  <si>
    <t>(8) Serán evaluadas las ofertas que presenten precios en las condiciones definidas para cada producto.</t>
  </si>
  <si>
    <t>Diciembre de 2022</t>
  </si>
  <si>
    <t>El precio del suministro para cada período (mes) se debe expresar en pesos por Kilovatio-hora (COP/KWh) con dos cifras decimales, en forma de precio monomio fijo, en pesos constantes de Diciembre de 2022</t>
  </si>
  <si>
    <t>GM-22-003</t>
  </si>
  <si>
    <t>AÑO 2037</t>
  </si>
  <si>
    <t>(6) Se evaluarán ofertas parciales siempre y cuando las cantidades ofertadas para cada uno de los meses y de los años del producto corresponda a un mismo porcentaje sobre la totalidad de la energía solicitada.</t>
  </si>
  <si>
    <t>AÑO 2038</t>
  </si>
  <si>
    <t>Septiembre de 2023</t>
  </si>
  <si>
    <t>El precio del suministro para cada período (mes) se debe expresar en pesos por Kilovatio-hora (COP/KWh) con dos cifras decimales, en forma de precio monomio fijo, en pesos constantes de Septiembre de 2023</t>
  </si>
  <si>
    <t>(7) Se adjudicarán ofertas parciales por el mismo porcentaje para cada uno de los meses del año y de los años de un mismo producto, excepto las condiciones definidas para el año 2024.</t>
  </si>
  <si>
    <t>GM-23-002 (CP-ENDC2023-003)</t>
  </si>
  <si>
    <t>AÑO 2024</t>
  </si>
  <si>
    <t>AÑO: 2038</t>
  </si>
  <si>
    <t>AÑO: 2037</t>
  </si>
  <si>
    <t>AÑO: 2036</t>
  </si>
  <si>
    <t>AÑO: 2035</t>
  </si>
  <si>
    <t>AÑO: 2034</t>
  </si>
  <si>
    <t>AÑO: 2033</t>
  </si>
  <si>
    <t>AÑO: 2032</t>
  </si>
  <si>
    <t>AÑO: 2031</t>
  </si>
  <si>
    <t>AÑO: 2030</t>
  </si>
  <si>
    <t>AÑO: 2029</t>
  </si>
  <si>
    <t>AÑO: 2028</t>
  </si>
  <si>
    <t>AÑO: 2027</t>
  </si>
  <si>
    <t>AÑO: 2026</t>
  </si>
  <si>
    <t>AÑO: 2025</t>
  </si>
  <si>
    <t>AÑO: 2024</t>
  </si>
  <si>
    <t>AÑO 2026</t>
  </si>
  <si>
    <t>AÑO 2025</t>
  </si>
  <si>
    <t>GM-23-001 (CP-ENDC2023-002)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</si>
</sst>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0.0000"/>
    <numFmt numFmtId="167" formatCode="mmm"/>
    <numFmt numFmtId="168" formatCode="#0"/>
    <numFmt numFmtId="169" formatCode="0.0%"/>
    <numFmt numFmtId="170" formatCode="#,##0.00_ ;\-#,##0.00\ "/>
    <numFmt numFmtId="171" formatCode="_ * #,##0_ ;_ * \-#,##0_ ;_ * &quot;-&quot;??_ ;_ @_ "/>
    <numFmt numFmtId="172" formatCode="_(* #,##0_);_(* \(#,##0\);_(* &quot;-&quot;??_);_(@_)"/>
    <numFmt numFmtId="173" formatCode="#,##0_ ;\-#,##0\ 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b/>
      <sz val="13"/>
      <color rgb="FF0000CC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1"/>
      <color indexed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1"/>
      <color rgb="FF0000CC"/>
      <name val="Arial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22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22"/>
      </bottom>
      <diagonal/>
    </border>
    <border>
      <left style="dotted">
        <color indexed="64"/>
      </left>
      <right/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dotted">
        <color indexed="64"/>
      </right>
      <top style="hair">
        <color indexed="22"/>
      </top>
      <bottom style="hair">
        <color indexed="22"/>
      </bottom>
      <diagonal/>
    </border>
    <border>
      <left style="dotted">
        <color indexed="64"/>
      </left>
      <right style="dotted">
        <color indexed="64"/>
      </right>
      <top style="hair">
        <color indexed="22"/>
      </top>
      <bottom style="hair">
        <color indexed="22"/>
      </bottom>
      <diagonal/>
    </border>
    <border>
      <left style="dotted">
        <color indexed="64"/>
      </left>
      <right/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dotted">
        <color indexed="64"/>
      </right>
      <top style="hair">
        <color indexed="22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22"/>
      </top>
      <bottom style="thin">
        <color indexed="64"/>
      </bottom>
      <diagonal/>
    </border>
    <border>
      <left style="dotted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22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3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>
      <alignment vertical="top"/>
    </xf>
  </cellStyleXfs>
  <cellXfs count="212">
    <xf numFmtId="0" fontId="0" fillId="0" borderId="0" xfId="0"/>
    <xf numFmtId="0" fontId="6" fillId="2" borderId="0" xfId="7" applyFont="1" applyFill="1" applyAlignment="1">
      <alignment vertical="center"/>
    </xf>
    <xf numFmtId="3" fontId="11" fillId="2" borderId="0" xfId="6" applyNumberFormat="1" applyFont="1" applyFill="1" applyAlignment="1" applyProtection="1">
      <alignment horizontal="left" vertical="center"/>
      <protection locked="0"/>
    </xf>
    <xf numFmtId="0" fontId="13" fillId="2" borderId="36" xfId="6" applyFont="1" applyFill="1" applyBorder="1" applyAlignment="1">
      <alignment horizontal="center" vertical="center" wrapText="1"/>
    </xf>
    <xf numFmtId="0" fontId="4" fillId="2" borderId="31" xfId="6" applyFont="1" applyFill="1" applyBorder="1" applyAlignment="1">
      <alignment horizontal="center" vertical="center" wrapText="1"/>
    </xf>
    <xf numFmtId="0" fontId="6" fillId="2" borderId="0" xfId="7" applyFont="1" applyFill="1" applyAlignment="1" applyProtection="1">
      <alignment vertical="center"/>
      <protection locked="0"/>
    </xf>
    <xf numFmtId="0" fontId="6" fillId="2" borderId="55" xfId="7" applyFont="1" applyFill="1" applyBorder="1" applyAlignment="1" applyProtection="1">
      <alignment vertical="center"/>
      <protection locked="0"/>
    </xf>
    <xf numFmtId="0" fontId="12" fillId="2" borderId="0" xfId="6" applyFont="1" applyFill="1" applyAlignment="1" applyProtection="1">
      <alignment horizontal="left"/>
      <protection locked="0"/>
    </xf>
    <xf numFmtId="0" fontId="4" fillId="2" borderId="4" xfId="6" applyFont="1" applyFill="1" applyBorder="1" applyAlignment="1">
      <alignment horizontal="center" vertical="center" wrapText="1"/>
    </xf>
    <xf numFmtId="0" fontId="4" fillId="2" borderId="5" xfId="6" applyFont="1" applyFill="1" applyBorder="1" applyAlignment="1">
      <alignment horizontal="center" vertical="center" wrapText="1"/>
    </xf>
    <xf numFmtId="164" fontId="18" fillId="2" borderId="7" xfId="3" applyFont="1" applyFill="1" applyBorder="1" applyAlignment="1" applyProtection="1">
      <alignment vertical="center"/>
    </xf>
    <xf numFmtId="164" fontId="15" fillId="2" borderId="7" xfId="3" applyFont="1" applyFill="1" applyBorder="1" applyAlignment="1" applyProtection="1">
      <alignment vertical="center"/>
    </xf>
    <xf numFmtId="164" fontId="16" fillId="2" borderId="26" xfId="3" applyFont="1" applyFill="1" applyBorder="1" applyAlignment="1" applyProtection="1">
      <alignment vertical="center"/>
    </xf>
    <xf numFmtId="0" fontId="4" fillId="2" borderId="4" xfId="6" applyFont="1" applyFill="1" applyBorder="1" applyAlignment="1">
      <alignment horizontal="center" vertical="center"/>
    </xf>
    <xf numFmtId="0" fontId="4" fillId="2" borderId="5" xfId="6" applyFont="1" applyFill="1" applyBorder="1" applyAlignment="1">
      <alignment horizontal="center" vertical="center"/>
    </xf>
    <xf numFmtId="164" fontId="18" fillId="2" borderId="6" xfId="3" applyFont="1" applyFill="1" applyBorder="1" applyAlignment="1" applyProtection="1">
      <alignment vertical="center"/>
    </xf>
    <xf numFmtId="164" fontId="18" fillId="2" borderId="23" xfId="3" applyFont="1" applyFill="1" applyBorder="1" applyAlignment="1" applyProtection="1">
      <alignment vertical="center"/>
    </xf>
    <xf numFmtId="0" fontId="4" fillId="2" borderId="9" xfId="6" applyFont="1" applyFill="1" applyBorder="1" applyAlignment="1">
      <alignment horizontal="center" vertical="center"/>
    </xf>
    <xf numFmtId="0" fontId="4" fillId="2" borderId="10" xfId="6" applyFont="1" applyFill="1" applyBorder="1" applyAlignment="1">
      <alignment horizontal="center" vertical="center"/>
    </xf>
    <xf numFmtId="164" fontId="18" fillId="2" borderId="12" xfId="3" applyFont="1" applyFill="1" applyBorder="1" applyAlignment="1" applyProtection="1">
      <alignment vertical="center"/>
    </xf>
    <xf numFmtId="164" fontId="18" fillId="2" borderId="11" xfId="3" applyFont="1" applyFill="1" applyBorder="1" applyAlignment="1" applyProtection="1">
      <alignment vertical="center"/>
    </xf>
    <xf numFmtId="164" fontId="18" fillId="2" borderId="24" xfId="3" applyFont="1" applyFill="1" applyBorder="1" applyAlignment="1" applyProtection="1">
      <alignment vertical="center"/>
    </xf>
    <xf numFmtId="0" fontId="4" fillId="2" borderId="13" xfId="6" applyFont="1" applyFill="1" applyBorder="1" applyAlignment="1">
      <alignment horizontal="center" vertical="center"/>
    </xf>
    <xf numFmtId="0" fontId="4" fillId="2" borderId="14" xfId="6" applyFont="1" applyFill="1" applyBorder="1" applyAlignment="1">
      <alignment horizontal="center" vertical="center"/>
    </xf>
    <xf numFmtId="164" fontId="18" fillId="2" borderId="16" xfId="3" applyFont="1" applyFill="1" applyBorder="1" applyAlignment="1" applyProtection="1">
      <alignment vertical="center"/>
    </xf>
    <xf numFmtId="164" fontId="18" fillId="2" borderId="15" xfId="3" applyFont="1" applyFill="1" applyBorder="1" applyAlignment="1" applyProtection="1">
      <alignment vertical="center"/>
    </xf>
    <xf numFmtId="164" fontId="18" fillId="2" borderId="25" xfId="3" applyFont="1" applyFill="1" applyBorder="1" applyAlignment="1" applyProtection="1">
      <alignment vertical="center"/>
    </xf>
    <xf numFmtId="0" fontId="19" fillId="2" borderId="17" xfId="6" applyFont="1" applyFill="1" applyBorder="1" applyAlignment="1">
      <alignment horizontal="center" vertical="center"/>
    </xf>
    <xf numFmtId="0" fontId="19" fillId="2" borderId="2" xfId="6" applyFont="1" applyFill="1" applyBorder="1" applyAlignment="1">
      <alignment horizontal="center" vertical="center"/>
    </xf>
    <xf numFmtId="164" fontId="20" fillId="2" borderId="22" xfId="3" applyFont="1" applyFill="1" applyBorder="1" applyAlignment="1" applyProtection="1">
      <alignment vertical="center"/>
    </xf>
    <xf numFmtId="164" fontId="21" fillId="2" borderId="26" xfId="3" applyFont="1" applyFill="1" applyBorder="1" applyAlignment="1" applyProtection="1">
      <alignment vertical="center"/>
    </xf>
    <xf numFmtId="0" fontId="5" fillId="2" borderId="0" xfId="7" applyFill="1" applyAlignment="1">
      <alignment vertical="top"/>
    </xf>
    <xf numFmtId="0" fontId="5" fillId="2" borderId="0" xfId="7" applyFill="1"/>
    <xf numFmtId="0" fontId="5" fillId="2" borderId="0" xfId="7" applyFill="1" applyProtection="1">
      <protection locked="0"/>
    </xf>
    <xf numFmtId="4" fontId="27" fillId="2" borderId="0" xfId="6" applyNumberFormat="1" applyFont="1" applyFill="1" applyAlignment="1" applyProtection="1">
      <alignment horizontal="left"/>
      <protection locked="0"/>
    </xf>
    <xf numFmtId="0" fontId="5" fillId="2" borderId="0" xfId="7" applyFill="1" applyAlignment="1" applyProtection="1">
      <alignment horizontal="center"/>
      <protection locked="0"/>
    </xf>
    <xf numFmtId="0" fontId="5" fillId="2" borderId="0" xfId="7" applyFill="1" applyAlignment="1">
      <alignment horizontal="center"/>
    </xf>
    <xf numFmtId="0" fontId="2" fillId="2" borderId="0" xfId="7" applyFont="1" applyFill="1" applyAlignment="1" applyProtection="1">
      <alignment vertical="center"/>
      <protection locked="0"/>
    </xf>
    <xf numFmtId="0" fontId="13" fillId="2" borderId="0" xfId="7" applyFont="1" applyFill="1" applyAlignment="1" applyProtection="1">
      <alignment vertical="center"/>
      <protection locked="0"/>
    </xf>
    <xf numFmtId="164" fontId="6" fillId="2" borderId="0" xfId="7" applyNumberFormat="1" applyFont="1" applyFill="1" applyAlignment="1" applyProtection="1">
      <alignment vertical="center"/>
      <protection locked="0"/>
    </xf>
    <xf numFmtId="4" fontId="32" fillId="2" borderId="1" xfId="7" applyNumberFormat="1" applyFont="1" applyFill="1" applyBorder="1" applyAlignment="1" applyProtection="1">
      <alignment horizontal="center" vertical="center" wrapText="1"/>
      <protection locked="0"/>
    </xf>
    <xf numFmtId="4" fontId="27" fillId="2" borderId="0" xfId="6" applyNumberFormat="1" applyFont="1" applyFill="1" applyAlignment="1">
      <alignment horizontal="left"/>
    </xf>
    <xf numFmtId="171" fontId="24" fillId="2" borderId="17" xfId="1" applyNumberFormat="1" applyFont="1" applyFill="1" applyBorder="1" applyProtection="1"/>
    <xf numFmtId="0" fontId="26" fillId="2" borderId="0" xfId="7" applyFont="1" applyFill="1" applyAlignment="1">
      <alignment vertical="top"/>
    </xf>
    <xf numFmtId="0" fontId="5" fillId="2" borderId="0" xfId="7" applyFill="1" applyAlignment="1">
      <alignment horizontal="center" vertical="top"/>
    </xf>
    <xf numFmtId="0" fontId="27" fillId="2" borderId="0" xfId="6" applyFont="1" applyFill="1" applyAlignment="1">
      <alignment horizontal="left"/>
    </xf>
    <xf numFmtId="164" fontId="27" fillId="2" borderId="0" xfId="4" applyFont="1" applyFill="1" applyBorder="1" applyAlignment="1" applyProtection="1">
      <alignment horizontal="center"/>
    </xf>
    <xf numFmtId="4" fontId="27" fillId="0" borderId="0" xfId="6" applyNumberFormat="1" applyFont="1" applyAlignment="1">
      <alignment horizontal="left"/>
    </xf>
    <xf numFmtId="4" fontId="27" fillId="0" borderId="0" xfId="6" applyNumberFormat="1" applyFont="1" applyAlignment="1">
      <alignment horizontal="center"/>
    </xf>
    <xf numFmtId="4" fontId="27" fillId="2" borderId="0" xfId="6" applyNumberFormat="1" applyFont="1" applyFill="1" applyAlignment="1">
      <alignment horizontal="center"/>
    </xf>
    <xf numFmtId="0" fontId="28" fillId="2" borderId="0" xfId="6" applyFont="1" applyFill="1" applyAlignment="1">
      <alignment horizontal="left"/>
    </xf>
    <xf numFmtId="0" fontId="27" fillId="2" borderId="0" xfId="7" applyFont="1" applyFill="1"/>
    <xf numFmtId="4" fontId="29" fillId="0" borderId="0" xfId="7" applyNumberFormat="1" applyFont="1"/>
    <xf numFmtId="4" fontId="29" fillId="2" borderId="0" xfId="7" applyNumberFormat="1" applyFont="1" applyFill="1" applyAlignment="1">
      <alignment horizontal="center"/>
    </xf>
    <xf numFmtId="0" fontId="31" fillId="0" borderId="0" xfId="7" applyFont="1"/>
    <xf numFmtId="0" fontId="28" fillId="2" borderId="17" xfId="6" applyFont="1" applyFill="1" applyBorder="1" applyAlignment="1">
      <alignment horizontal="center" vertical="center"/>
    </xf>
    <xf numFmtId="169" fontId="24" fillId="0" borderId="17" xfId="8" applyNumberFormat="1" applyFont="1" applyFill="1" applyBorder="1" applyAlignment="1" applyProtection="1">
      <alignment horizontal="center"/>
    </xf>
    <xf numFmtId="165" fontId="5" fillId="2" borderId="0" xfId="7" applyNumberFormat="1" applyFill="1"/>
    <xf numFmtId="0" fontId="25" fillId="2" borderId="17" xfId="6" applyFont="1" applyFill="1" applyBorder="1" applyAlignment="1">
      <alignment horizontal="center" vertical="center"/>
    </xf>
    <xf numFmtId="171" fontId="33" fillId="2" borderId="17" xfId="1" applyNumberFormat="1" applyFont="1" applyFill="1" applyBorder="1" applyProtection="1"/>
    <xf numFmtId="164" fontId="33" fillId="2" borderId="17" xfId="4" applyFont="1" applyFill="1" applyBorder="1" applyAlignment="1" applyProtection="1">
      <alignment horizontal="center"/>
    </xf>
    <xf numFmtId="164" fontId="33" fillId="2" borderId="17" xfId="4" applyFont="1" applyFill="1" applyBorder="1" applyProtection="1"/>
    <xf numFmtId="164" fontId="34" fillId="2" borderId="17" xfId="4" applyFont="1" applyFill="1" applyBorder="1" applyAlignment="1" applyProtection="1">
      <alignment horizontal="center"/>
    </xf>
    <xf numFmtId="0" fontId="25" fillId="2" borderId="56" xfId="6" applyFont="1" applyFill="1" applyBorder="1" applyAlignment="1">
      <alignment horizontal="center" vertical="center"/>
    </xf>
    <xf numFmtId="164" fontId="33" fillId="2" borderId="56" xfId="4" applyFont="1" applyFill="1" applyBorder="1" applyProtection="1"/>
    <xf numFmtId="164" fontId="33" fillId="2" borderId="56" xfId="4" applyFont="1" applyFill="1" applyBorder="1" applyAlignment="1" applyProtection="1">
      <alignment horizontal="center"/>
    </xf>
    <xf numFmtId="164" fontId="34" fillId="2" borderId="56" xfId="4" applyFont="1" applyFill="1" applyBorder="1" applyProtection="1"/>
    <xf numFmtId="0" fontId="31" fillId="2" borderId="0" xfId="7" applyFont="1" applyFill="1"/>
    <xf numFmtId="0" fontId="25" fillId="2" borderId="0" xfId="6" applyFont="1" applyFill="1" applyAlignment="1">
      <alignment horizontal="center" vertical="center"/>
    </xf>
    <xf numFmtId="172" fontId="33" fillId="2" borderId="0" xfId="4" applyNumberFormat="1" applyFont="1" applyFill="1" applyBorder="1" applyProtection="1"/>
    <xf numFmtId="164" fontId="33" fillId="2" borderId="0" xfId="4" applyFont="1" applyFill="1" applyBorder="1" applyAlignment="1" applyProtection="1">
      <alignment horizontal="center"/>
    </xf>
    <xf numFmtId="164" fontId="33" fillId="2" borderId="0" xfId="4" applyFont="1" applyFill="1" applyBorder="1" applyProtection="1"/>
    <xf numFmtId="164" fontId="34" fillId="2" borderId="0" xfId="4" applyFont="1" applyFill="1" applyBorder="1" applyProtection="1"/>
    <xf numFmtId="0" fontId="25" fillId="0" borderId="0" xfId="7" applyFont="1" applyAlignment="1">
      <alignment horizontal="left"/>
    </xf>
    <xf numFmtId="0" fontId="5" fillId="0" borderId="0" xfId="7"/>
    <xf numFmtId="0" fontId="5" fillId="0" borderId="0" xfId="7" applyAlignment="1">
      <alignment horizontal="center"/>
    </xf>
    <xf numFmtId="4" fontId="26" fillId="2" borderId="56" xfId="7" applyNumberFormat="1" applyFont="1" applyFill="1" applyBorder="1"/>
    <xf numFmtId="0" fontId="5" fillId="2" borderId="56" xfId="7" applyFill="1" applyBorder="1"/>
    <xf numFmtId="4" fontId="26" fillId="2" borderId="0" xfId="7" applyNumberFormat="1" applyFont="1" applyFill="1"/>
    <xf numFmtId="0" fontId="7" fillId="2" borderId="0" xfId="6" applyFont="1" applyFill="1" applyAlignment="1">
      <alignment horizontal="left" vertical="center"/>
    </xf>
    <xf numFmtId="0" fontId="8" fillId="2" borderId="0" xfId="7" applyFont="1" applyFill="1" applyAlignment="1">
      <alignment vertical="center"/>
    </xf>
    <xf numFmtId="167" fontId="10" fillId="2" borderId="0" xfId="6" applyNumberFormat="1" applyFont="1" applyFill="1" applyAlignment="1">
      <alignment horizontal="left" vertical="center"/>
    </xf>
    <xf numFmtId="3" fontId="11" fillId="2" borderId="0" xfId="6" applyNumberFormat="1" applyFont="1" applyFill="1" applyAlignment="1">
      <alignment horizontal="left" vertical="center"/>
    </xf>
    <xf numFmtId="166" fontId="6" fillId="2" borderId="0" xfId="7" applyNumberFormat="1" applyFont="1" applyFill="1" applyAlignment="1">
      <alignment vertical="center"/>
    </xf>
    <xf numFmtId="3" fontId="10" fillId="2" borderId="0" xfId="6" applyNumberFormat="1" applyFont="1" applyFill="1" applyAlignment="1">
      <alignment horizontal="left" vertical="center"/>
    </xf>
    <xf numFmtId="167" fontId="11" fillId="2" borderId="0" xfId="6" applyNumberFormat="1" applyFont="1" applyFill="1" applyAlignment="1">
      <alignment horizontal="left" vertical="center"/>
    </xf>
    <xf numFmtId="165" fontId="6" fillId="2" borderId="0" xfId="7" applyNumberFormat="1" applyFont="1" applyFill="1" applyAlignment="1">
      <alignment vertical="center"/>
    </xf>
    <xf numFmtId="0" fontId="12" fillId="2" borderId="0" xfId="7" applyFont="1" applyFill="1"/>
    <xf numFmtId="0" fontId="4" fillId="2" borderId="32" xfId="6" applyFont="1" applyFill="1" applyBorder="1" applyAlignment="1">
      <alignment horizontal="center" vertical="center" wrapText="1"/>
    </xf>
    <xf numFmtId="0" fontId="13" fillId="2" borderId="37" xfId="6" applyFont="1" applyFill="1" applyBorder="1" applyAlignment="1">
      <alignment horizontal="center" vertical="center" wrapText="1"/>
    </xf>
    <xf numFmtId="0" fontId="13" fillId="2" borderId="38" xfId="6" applyFont="1" applyFill="1" applyBorder="1" applyAlignment="1">
      <alignment horizontal="center" vertical="center" wrapText="1"/>
    </xf>
    <xf numFmtId="0" fontId="13" fillId="2" borderId="39" xfId="6" applyFont="1" applyFill="1" applyBorder="1" applyAlignment="1">
      <alignment horizontal="center" vertical="center" wrapText="1"/>
    </xf>
    <xf numFmtId="0" fontId="4" fillId="2" borderId="21" xfId="6" applyFont="1" applyFill="1" applyBorder="1" applyAlignment="1">
      <alignment horizontal="center" vertical="center" wrapText="1"/>
    </xf>
    <xf numFmtId="0" fontId="6" fillId="2" borderId="0" xfId="7" applyFont="1" applyFill="1" applyAlignment="1">
      <alignment vertical="center" wrapText="1"/>
    </xf>
    <xf numFmtId="0" fontId="14" fillId="3" borderId="40" xfId="6" applyFont="1" applyFill="1" applyBorder="1" applyAlignment="1">
      <alignment horizontal="center" vertical="center"/>
    </xf>
    <xf numFmtId="0" fontId="14" fillId="3" borderId="41" xfId="6" applyFont="1" applyFill="1" applyBorder="1" applyAlignment="1">
      <alignment horizontal="center" vertical="center"/>
    </xf>
    <xf numFmtId="164" fontId="15" fillId="2" borderId="46" xfId="3" applyFont="1" applyFill="1" applyBorder="1" applyAlignment="1" applyProtection="1">
      <alignment vertical="center"/>
    </xf>
    <xf numFmtId="164" fontId="15" fillId="2" borderId="47" xfId="3" applyFont="1" applyFill="1" applyBorder="1" applyAlignment="1" applyProtection="1">
      <alignment vertical="center"/>
    </xf>
    <xf numFmtId="164" fontId="15" fillId="2" borderId="48" xfId="3" applyFont="1" applyFill="1" applyBorder="1" applyAlignment="1" applyProtection="1">
      <alignment vertical="center"/>
    </xf>
    <xf numFmtId="164" fontId="16" fillId="2" borderId="33" xfId="3" applyFont="1" applyFill="1" applyBorder="1" applyAlignment="1" applyProtection="1">
      <alignment vertical="center"/>
    </xf>
    <xf numFmtId="0" fontId="14" fillId="3" borderId="42" xfId="6" applyFont="1" applyFill="1" applyBorder="1" applyAlignment="1">
      <alignment horizontal="center" vertical="center"/>
    </xf>
    <xf numFmtId="0" fontId="14" fillId="3" borderId="43" xfId="6" applyFont="1" applyFill="1" applyBorder="1" applyAlignment="1">
      <alignment horizontal="center" vertical="center"/>
    </xf>
    <xf numFmtId="164" fontId="15" fillId="2" borderId="49" xfId="3" applyFont="1" applyFill="1" applyBorder="1" applyAlignment="1" applyProtection="1">
      <alignment vertical="center"/>
    </xf>
    <xf numFmtId="164" fontId="15" fillId="2" borderId="50" xfId="3" applyFont="1" applyFill="1" applyBorder="1" applyAlignment="1" applyProtection="1">
      <alignment vertical="center"/>
    </xf>
    <xf numFmtId="164" fontId="15" fillId="2" borderId="51" xfId="3" applyFont="1" applyFill="1" applyBorder="1" applyAlignment="1" applyProtection="1">
      <alignment vertical="center"/>
    </xf>
    <xf numFmtId="164" fontId="16" fillId="2" borderId="34" xfId="3" applyFont="1" applyFill="1" applyBorder="1" applyAlignment="1" applyProtection="1">
      <alignment vertical="center"/>
    </xf>
    <xf numFmtId="0" fontId="14" fillId="3" borderId="44" xfId="6" applyFont="1" applyFill="1" applyBorder="1" applyAlignment="1">
      <alignment horizontal="center" vertical="center"/>
    </xf>
    <xf numFmtId="0" fontId="14" fillId="3" borderId="45" xfId="6" applyFont="1" applyFill="1" applyBorder="1" applyAlignment="1">
      <alignment horizontal="center" vertical="center"/>
    </xf>
    <xf numFmtId="164" fontId="15" fillId="2" borderId="52" xfId="3" applyFont="1" applyFill="1" applyBorder="1" applyAlignment="1" applyProtection="1">
      <alignment vertical="center"/>
    </xf>
    <xf numFmtId="164" fontId="15" fillId="2" borderId="53" xfId="3" applyFont="1" applyFill="1" applyBorder="1" applyAlignment="1" applyProtection="1">
      <alignment vertical="center"/>
    </xf>
    <xf numFmtId="164" fontId="15" fillId="2" borderId="54" xfId="3" applyFont="1" applyFill="1" applyBorder="1" applyAlignment="1" applyProtection="1">
      <alignment vertical="center"/>
    </xf>
    <xf numFmtId="164" fontId="16" fillId="2" borderId="35" xfId="3" applyFont="1" applyFill="1" applyBorder="1" applyAlignment="1" applyProtection="1">
      <alignment vertical="center"/>
    </xf>
    <xf numFmtId="0" fontId="14" fillId="3" borderId="18" xfId="6" applyFont="1" applyFill="1" applyBorder="1" applyAlignment="1">
      <alignment horizontal="center" vertical="center"/>
    </xf>
    <xf numFmtId="0" fontId="14" fillId="3" borderId="19" xfId="6" applyFont="1" applyFill="1" applyBorder="1" applyAlignment="1">
      <alignment horizontal="center" vertical="center"/>
    </xf>
    <xf numFmtId="164" fontId="6" fillId="2" borderId="28" xfId="3" applyFont="1" applyFill="1" applyBorder="1" applyAlignment="1" applyProtection="1">
      <alignment vertical="center"/>
    </xf>
    <xf numFmtId="164" fontId="6" fillId="2" borderId="29" xfId="3" applyFont="1" applyFill="1" applyBorder="1" applyAlignment="1" applyProtection="1">
      <alignment vertical="center"/>
    </xf>
    <xf numFmtId="164" fontId="6" fillId="2" borderId="30" xfId="3" applyFont="1" applyFill="1" applyBorder="1" applyAlignment="1" applyProtection="1">
      <alignment vertical="center"/>
    </xf>
    <xf numFmtId="164" fontId="16" fillId="2" borderId="27" xfId="3" applyFont="1" applyFill="1" applyBorder="1" applyAlignment="1" applyProtection="1">
      <alignment vertical="center"/>
    </xf>
    <xf numFmtId="164" fontId="4" fillId="2" borderId="28" xfId="3" applyFont="1" applyFill="1" applyBorder="1" applyAlignment="1" applyProtection="1">
      <alignment vertical="center"/>
    </xf>
    <xf numFmtId="164" fontId="4" fillId="2" borderId="29" xfId="3" applyFont="1" applyFill="1" applyBorder="1" applyAlignment="1" applyProtection="1">
      <alignment vertical="center"/>
    </xf>
    <xf numFmtId="164" fontId="4" fillId="2" borderId="30" xfId="3" applyFont="1" applyFill="1" applyBorder="1" applyAlignment="1" applyProtection="1">
      <alignment vertical="center"/>
    </xf>
    <xf numFmtId="0" fontId="4" fillId="2" borderId="0" xfId="7" applyFont="1" applyFill="1" applyAlignment="1">
      <alignment vertical="center"/>
    </xf>
    <xf numFmtId="0" fontId="17" fillId="3" borderId="18" xfId="6" applyFont="1" applyFill="1" applyBorder="1" applyAlignment="1">
      <alignment horizontal="center" vertical="center"/>
    </xf>
    <xf numFmtId="0" fontId="17" fillId="3" borderId="19" xfId="6" applyFont="1" applyFill="1" applyBorder="1" applyAlignment="1">
      <alignment horizontal="center" vertical="center"/>
    </xf>
    <xf numFmtId="164" fontId="15" fillId="2" borderId="27" xfId="3" applyFont="1" applyFill="1" applyBorder="1" applyAlignment="1" applyProtection="1">
      <alignment vertical="center"/>
    </xf>
    <xf numFmtId="164" fontId="35" fillId="2" borderId="46" xfId="3" applyFont="1" applyFill="1" applyBorder="1" applyAlignment="1" applyProtection="1">
      <alignment vertical="center"/>
    </xf>
    <xf numFmtId="164" fontId="35" fillId="2" borderId="47" xfId="3" applyFont="1" applyFill="1" applyBorder="1" applyAlignment="1" applyProtection="1">
      <alignment vertical="center"/>
    </xf>
    <xf numFmtId="164" fontId="35" fillId="2" borderId="48" xfId="3" applyFont="1" applyFill="1" applyBorder="1" applyAlignment="1" applyProtection="1">
      <alignment vertical="center"/>
    </xf>
    <xf numFmtId="164" fontId="13" fillId="2" borderId="33" xfId="3" applyFont="1" applyFill="1" applyBorder="1" applyAlignment="1" applyProtection="1">
      <alignment vertical="center"/>
    </xf>
    <xf numFmtId="164" fontId="35" fillId="2" borderId="49" xfId="3" applyFont="1" applyFill="1" applyBorder="1" applyAlignment="1" applyProtection="1">
      <alignment vertical="center"/>
    </xf>
    <xf numFmtId="164" fontId="35" fillId="2" borderId="50" xfId="3" applyFont="1" applyFill="1" applyBorder="1" applyAlignment="1" applyProtection="1">
      <alignment vertical="center"/>
    </xf>
    <xf numFmtId="164" fontId="35" fillId="2" borderId="51" xfId="3" applyFont="1" applyFill="1" applyBorder="1" applyAlignment="1" applyProtection="1">
      <alignment vertical="center"/>
    </xf>
    <xf numFmtId="164" fontId="13" fillId="2" borderId="34" xfId="3" applyFont="1" applyFill="1" applyBorder="1" applyAlignment="1" applyProtection="1">
      <alignment vertical="center"/>
    </xf>
    <xf numFmtId="164" fontId="35" fillId="2" borderId="52" xfId="3" applyFont="1" applyFill="1" applyBorder="1" applyAlignment="1" applyProtection="1">
      <alignment vertical="center"/>
    </xf>
    <xf numFmtId="164" fontId="35" fillId="2" borderId="53" xfId="3" applyFont="1" applyFill="1" applyBorder="1" applyAlignment="1" applyProtection="1">
      <alignment vertical="center"/>
    </xf>
    <xf numFmtId="164" fontId="35" fillId="2" borderId="54" xfId="3" applyFont="1" applyFill="1" applyBorder="1" applyAlignment="1" applyProtection="1">
      <alignment vertical="center"/>
    </xf>
    <xf numFmtId="164" fontId="13" fillId="2" borderId="35" xfId="3" applyFont="1" applyFill="1" applyBorder="1" applyAlignment="1" applyProtection="1">
      <alignment vertical="center"/>
    </xf>
    <xf numFmtId="164" fontId="13" fillId="2" borderId="27" xfId="3" applyFont="1" applyFill="1" applyBorder="1" applyAlignment="1" applyProtection="1">
      <alignment vertical="center"/>
    </xf>
    <xf numFmtId="0" fontId="13" fillId="2" borderId="0" xfId="7" applyFont="1" applyFill="1" applyAlignment="1">
      <alignment vertical="center"/>
    </xf>
    <xf numFmtId="0" fontId="12" fillId="2" borderId="0" xfId="6" applyFont="1" applyFill="1" applyAlignment="1">
      <alignment horizontal="left"/>
    </xf>
    <xf numFmtId="0" fontId="4" fillId="2" borderId="66" xfId="6" applyFont="1" applyFill="1" applyBorder="1" applyAlignment="1">
      <alignment horizontal="center" vertical="center" wrapText="1"/>
    </xf>
    <xf numFmtId="0" fontId="13" fillId="2" borderId="67" xfId="6" applyFont="1" applyFill="1" applyBorder="1" applyAlignment="1">
      <alignment horizontal="center" vertical="center" wrapText="1"/>
    </xf>
    <xf numFmtId="164" fontId="15" fillId="2" borderId="68" xfId="3" applyFont="1" applyFill="1" applyBorder="1" applyAlignment="1" applyProtection="1">
      <alignment vertical="center"/>
    </xf>
    <xf numFmtId="164" fontId="15" fillId="2" borderId="69" xfId="3" applyFont="1" applyFill="1" applyBorder="1" applyAlignment="1" applyProtection="1">
      <alignment vertical="center"/>
    </xf>
    <xf numFmtId="164" fontId="15" fillId="2" borderId="70" xfId="3" applyFont="1" applyFill="1" applyBorder="1" applyAlignment="1" applyProtection="1">
      <alignment vertical="center"/>
    </xf>
    <xf numFmtId="164" fontId="15" fillId="2" borderId="71" xfId="3" applyFont="1" applyFill="1" applyBorder="1" applyAlignment="1" applyProtection="1">
      <alignment vertical="center"/>
    </xf>
    <xf numFmtId="164" fontId="15" fillId="2" borderId="72" xfId="3" applyFont="1" applyFill="1" applyBorder="1" applyAlignment="1" applyProtection="1">
      <alignment vertical="center"/>
    </xf>
    <xf numFmtId="164" fontId="15" fillId="2" borderId="73" xfId="3" applyFont="1" applyFill="1" applyBorder="1" applyAlignment="1" applyProtection="1">
      <alignment vertical="center"/>
    </xf>
    <xf numFmtId="164" fontId="15" fillId="2" borderId="74" xfId="3" applyFont="1" applyFill="1" applyBorder="1" applyAlignment="1" applyProtection="1">
      <alignment vertical="center"/>
    </xf>
    <xf numFmtId="164" fontId="15" fillId="2" borderId="75" xfId="3" applyFont="1" applyFill="1" applyBorder="1" applyAlignment="1" applyProtection="1">
      <alignment vertical="center"/>
    </xf>
    <xf numFmtId="164" fontId="15" fillId="2" borderId="76" xfId="3" applyFont="1" applyFill="1" applyBorder="1" applyAlignment="1" applyProtection="1">
      <alignment vertical="center"/>
    </xf>
    <xf numFmtId="164" fontId="16" fillId="2" borderId="76" xfId="3" applyFont="1" applyFill="1" applyBorder="1" applyAlignment="1" applyProtection="1">
      <alignment vertical="center"/>
    </xf>
    <xf numFmtId="164" fontId="16" fillId="2" borderId="73" xfId="3" applyFont="1" applyFill="1" applyBorder="1" applyAlignment="1" applyProtection="1">
      <alignment vertical="center"/>
    </xf>
    <xf numFmtId="164" fontId="16" fillId="2" borderId="70" xfId="3" applyFont="1" applyFill="1" applyBorder="1" applyAlignment="1" applyProtection="1">
      <alignment vertical="center"/>
    </xf>
    <xf numFmtId="1" fontId="11" fillId="2" borderId="0" xfId="6" applyNumberFormat="1" applyFont="1" applyFill="1" applyAlignment="1">
      <alignment horizontal="left" vertical="center"/>
    </xf>
    <xf numFmtId="0" fontId="7" fillId="2" borderId="0" xfId="4" applyNumberFormat="1" applyFont="1" applyFill="1" applyAlignment="1">
      <alignment horizontal="left"/>
    </xf>
    <xf numFmtId="0" fontId="16" fillId="2" borderId="0" xfId="6" applyFont="1" applyFill="1" applyAlignment="1">
      <alignment horizontal="left" vertical="center"/>
    </xf>
    <xf numFmtId="0" fontId="15" fillId="2" borderId="0" xfId="7" applyFont="1" applyFill="1" applyAlignment="1">
      <alignment vertical="center"/>
    </xf>
    <xf numFmtId="3" fontId="37" fillId="2" borderId="0" xfId="6" applyNumberFormat="1" applyFont="1" applyFill="1" applyAlignment="1">
      <alignment horizontal="left" vertical="center"/>
    </xf>
    <xf numFmtId="3" fontId="37" fillId="2" borderId="0" xfId="6" applyNumberFormat="1" applyFont="1" applyFill="1" applyAlignment="1" applyProtection="1">
      <alignment horizontal="left" vertical="center"/>
      <protection locked="0"/>
    </xf>
    <xf numFmtId="1" fontId="37" fillId="2" borderId="0" xfId="6" applyNumberFormat="1" applyFont="1" applyFill="1" applyAlignment="1">
      <alignment horizontal="left" vertical="center"/>
    </xf>
    <xf numFmtId="167" fontId="37" fillId="2" borderId="0" xfId="6" applyNumberFormat="1" applyFont="1" applyFill="1" applyAlignment="1">
      <alignment horizontal="left" vertical="center"/>
    </xf>
    <xf numFmtId="0" fontId="16" fillId="2" borderId="0" xfId="7" applyFont="1" applyFill="1"/>
    <xf numFmtId="1" fontId="27" fillId="2" borderId="0" xfId="4" applyNumberFormat="1" applyFont="1" applyFill="1" applyAlignment="1">
      <alignment horizontal="left"/>
    </xf>
    <xf numFmtId="4" fontId="7" fillId="2" borderId="0" xfId="6" applyNumberFormat="1" applyFont="1" applyFill="1" applyAlignment="1" applyProtection="1">
      <alignment horizontal="left"/>
      <protection locked="0"/>
    </xf>
    <xf numFmtId="3" fontId="7" fillId="2" borderId="0" xfId="6" applyNumberFormat="1" applyFont="1" applyFill="1" applyAlignment="1" applyProtection="1">
      <alignment horizontal="left"/>
      <protection locked="0"/>
    </xf>
    <xf numFmtId="0" fontId="5" fillId="6" borderId="0" xfId="7" applyFill="1"/>
    <xf numFmtId="0" fontId="5" fillId="6" borderId="0" xfId="7" applyFill="1" applyProtection="1">
      <protection locked="0"/>
    </xf>
    <xf numFmtId="171" fontId="38" fillId="5" borderId="17" xfId="1" applyNumberFormat="1" applyFont="1" applyFill="1" applyBorder="1" applyProtection="1"/>
    <xf numFmtId="164" fontId="39" fillId="2" borderId="17" xfId="4" applyFont="1" applyFill="1" applyBorder="1" applyProtection="1"/>
    <xf numFmtId="164" fontId="39" fillId="5" borderId="17" xfId="4" applyFont="1" applyFill="1" applyBorder="1" applyProtection="1"/>
    <xf numFmtId="169" fontId="33" fillId="2" borderId="0" xfId="8" applyNumberFormat="1" applyFont="1" applyFill="1" applyBorder="1" applyProtection="1"/>
    <xf numFmtId="43" fontId="6" fillId="2" borderId="0" xfId="7" applyNumberFormat="1" applyFont="1" applyFill="1" applyAlignment="1" applyProtection="1">
      <alignment vertical="center"/>
      <protection locked="0"/>
    </xf>
    <xf numFmtId="0" fontId="5" fillId="2" borderId="0" xfId="7" applyFill="1" applyAlignment="1" applyProtection="1">
      <alignment wrapText="1"/>
      <protection locked="0"/>
    </xf>
    <xf numFmtId="0" fontId="5" fillId="2" borderId="0" xfId="7" applyFill="1" applyAlignment="1" applyProtection="1">
      <alignment vertical="center" wrapText="1"/>
      <protection locked="0"/>
    </xf>
    <xf numFmtId="0" fontId="22" fillId="2" borderId="0" xfId="7" applyFont="1" applyFill="1" applyAlignment="1">
      <alignment horizontal="left" vertical="top" wrapText="1"/>
    </xf>
    <xf numFmtId="0" fontId="25" fillId="2" borderId="58" xfId="7" applyFont="1" applyFill="1" applyBorder="1" applyAlignment="1">
      <alignment horizontal="center" vertical="center" wrapText="1"/>
    </xf>
    <xf numFmtId="0" fontId="25" fillId="2" borderId="1" xfId="7" applyFont="1" applyFill="1" applyBorder="1" applyAlignment="1">
      <alignment horizontal="center" vertical="center" wrapText="1"/>
    </xf>
    <xf numFmtId="0" fontId="23" fillId="0" borderId="58" xfId="6" applyFont="1" applyBorder="1" applyAlignment="1">
      <alignment horizontal="center" vertical="center" wrapText="1"/>
    </xf>
    <xf numFmtId="0" fontId="23" fillId="0" borderId="1" xfId="6" applyFont="1" applyBorder="1" applyAlignment="1">
      <alignment horizontal="center" vertical="center" wrapText="1"/>
    </xf>
    <xf numFmtId="0" fontId="26" fillId="2" borderId="58" xfId="6" applyFont="1" applyFill="1" applyBorder="1" applyAlignment="1">
      <alignment horizontal="center" vertical="center" wrapText="1"/>
    </xf>
    <xf numFmtId="0" fontId="26" fillId="2" borderId="1" xfId="6" applyFont="1" applyFill="1" applyBorder="1" applyAlignment="1">
      <alignment horizontal="center" vertical="center" wrapText="1"/>
    </xf>
    <xf numFmtId="0" fontId="23" fillId="0" borderId="59" xfId="6" applyFont="1" applyBorder="1" applyAlignment="1">
      <alignment horizontal="center" vertical="center" wrapText="1"/>
    </xf>
    <xf numFmtId="0" fontId="23" fillId="0" borderId="60" xfId="6" applyFont="1" applyBorder="1" applyAlignment="1">
      <alignment horizontal="center" vertical="center" wrapText="1"/>
    </xf>
    <xf numFmtId="0" fontId="5" fillId="2" borderId="0" xfId="7" applyFill="1" applyAlignment="1">
      <alignment horizontal="left" wrapText="1"/>
    </xf>
    <xf numFmtId="0" fontId="5" fillId="2" borderId="0" xfId="7" applyFill="1" applyAlignment="1">
      <alignment horizontal="left" vertical="center" wrapText="1"/>
    </xf>
    <xf numFmtId="0" fontId="5" fillId="2" borderId="0" xfId="7" applyFill="1" applyAlignment="1" applyProtection="1">
      <alignment horizontal="left" wrapText="1"/>
      <protection locked="0"/>
    </xf>
    <xf numFmtId="0" fontId="9" fillId="2" borderId="0" xfId="3" applyNumberFormat="1" applyFont="1" applyFill="1" applyBorder="1" applyAlignment="1" applyProtection="1">
      <alignment horizontal="left" vertical="center"/>
    </xf>
    <xf numFmtId="17" fontId="14" fillId="4" borderId="62" xfId="7" applyNumberFormat="1" applyFont="1" applyFill="1" applyBorder="1" applyAlignment="1">
      <alignment horizontal="center" vertical="center"/>
    </xf>
    <xf numFmtId="17" fontId="14" fillId="4" borderId="63" xfId="7" applyNumberFormat="1" applyFont="1" applyFill="1" applyBorder="1" applyAlignment="1">
      <alignment horizontal="center" vertical="center"/>
    </xf>
    <xf numFmtId="17" fontId="14" fillId="4" borderId="64" xfId="7" applyNumberFormat="1" applyFont="1" applyFill="1" applyBorder="1" applyAlignment="1">
      <alignment horizontal="center" vertical="center"/>
    </xf>
    <xf numFmtId="17" fontId="14" fillId="3" borderId="8" xfId="7" applyNumberFormat="1" applyFont="1" applyFill="1" applyBorder="1" applyAlignment="1">
      <alignment horizontal="center" vertical="center"/>
    </xf>
    <xf numFmtId="17" fontId="14" fillId="3" borderId="20" xfId="7" applyNumberFormat="1" applyFont="1" applyFill="1" applyBorder="1" applyAlignment="1">
      <alignment horizontal="center" vertical="center"/>
    </xf>
    <xf numFmtId="17" fontId="14" fillId="3" borderId="65" xfId="7" applyNumberFormat="1" applyFont="1" applyFill="1" applyBorder="1" applyAlignment="1">
      <alignment horizontal="center" vertical="center"/>
    </xf>
    <xf numFmtId="170" fontId="4" fillId="0" borderId="57" xfId="1" applyNumberFormat="1" applyFont="1" applyFill="1" applyBorder="1" applyAlignment="1" applyProtection="1">
      <alignment horizontal="center" vertical="center"/>
    </xf>
    <xf numFmtId="170" fontId="4" fillId="0" borderId="61" xfId="1" applyNumberFormat="1" applyFont="1" applyFill="1" applyBorder="1" applyAlignment="1" applyProtection="1">
      <alignment horizontal="center" vertical="center"/>
    </xf>
    <xf numFmtId="17" fontId="14" fillId="4" borderId="3" xfId="7" applyNumberFormat="1" applyFont="1" applyFill="1" applyBorder="1" applyAlignment="1">
      <alignment horizontal="center" vertical="center"/>
    </xf>
    <xf numFmtId="17" fontId="14" fillId="4" borderId="8" xfId="7" applyNumberFormat="1" applyFont="1" applyFill="1" applyBorder="1" applyAlignment="1">
      <alignment horizontal="center" vertical="center"/>
    </xf>
    <xf numFmtId="17" fontId="14" fillId="4" borderId="20" xfId="7" applyNumberFormat="1" applyFont="1" applyFill="1" applyBorder="1" applyAlignment="1">
      <alignment horizontal="center" vertical="center"/>
    </xf>
    <xf numFmtId="168" fontId="13" fillId="2" borderId="0" xfId="6" applyNumberFormat="1" applyFont="1" applyFill="1" applyAlignment="1">
      <alignment horizontal="center" vertical="center"/>
    </xf>
    <xf numFmtId="0" fontId="36" fillId="2" borderId="0" xfId="3" applyNumberFormat="1" applyFont="1" applyFill="1" applyBorder="1" applyAlignment="1" applyProtection="1">
      <alignment horizontal="left" vertical="center"/>
    </xf>
    <xf numFmtId="1" fontId="9" fillId="2" borderId="0" xfId="3" applyNumberFormat="1" applyFont="1" applyFill="1" applyBorder="1" applyAlignment="1" applyProtection="1">
      <alignment horizontal="left" vertical="center"/>
    </xf>
    <xf numFmtId="170" fontId="4" fillId="0" borderId="77" xfId="1" applyNumberFormat="1" applyFont="1" applyFill="1" applyBorder="1" applyAlignment="1" applyProtection="1">
      <alignment horizontal="center" vertical="center"/>
    </xf>
    <xf numFmtId="170" fontId="2" fillId="0" borderId="61" xfId="1" applyNumberFormat="1" applyFont="1" applyFill="1" applyBorder="1" applyAlignment="1" applyProtection="1">
      <alignment horizontal="center" vertical="center"/>
    </xf>
    <xf numFmtId="173" fontId="4" fillId="0" borderId="57" xfId="1" applyNumberFormat="1" applyFont="1" applyFill="1" applyBorder="1" applyAlignment="1" applyProtection="1">
      <alignment horizontal="center" vertical="center"/>
    </xf>
    <xf numFmtId="173" fontId="4" fillId="0" borderId="61" xfId="1" applyNumberFormat="1" applyFont="1" applyFill="1" applyBorder="1" applyAlignment="1" applyProtection="1">
      <alignment horizontal="center" vertical="center"/>
    </xf>
    <xf numFmtId="0" fontId="2" fillId="2" borderId="0" xfId="7" applyFont="1" applyFill="1" applyAlignment="1">
      <alignment vertical="center"/>
    </xf>
    <xf numFmtId="166" fontId="2" fillId="2" borderId="0" xfId="7" applyNumberFormat="1" applyFont="1" applyFill="1" applyAlignment="1">
      <alignment vertical="center"/>
    </xf>
    <xf numFmtId="0" fontId="2" fillId="2" borderId="0" xfId="7" applyFont="1" applyFill="1" applyAlignment="1">
      <alignment vertical="center" wrapText="1"/>
    </xf>
    <xf numFmtId="43" fontId="2" fillId="2" borderId="0" xfId="7" applyNumberFormat="1" applyFont="1" applyFill="1" applyAlignment="1" applyProtection="1">
      <alignment vertical="center"/>
      <protection locked="0"/>
    </xf>
    <xf numFmtId="0" fontId="2" fillId="2" borderId="55" xfId="7" applyFont="1" applyFill="1" applyBorder="1" applyAlignment="1" applyProtection="1">
      <alignment vertical="center"/>
      <protection locked="0"/>
    </xf>
    <xf numFmtId="173" fontId="4" fillId="0" borderId="77" xfId="1" applyNumberFormat="1" applyFont="1" applyFill="1" applyBorder="1" applyAlignment="1" applyProtection="1">
      <alignment horizontal="center" vertical="center"/>
    </xf>
  </cellXfs>
  <cellStyles count="11">
    <cellStyle name="Millares" xfId="1" builtinId="3"/>
    <cellStyle name="Millares 2" xfId="2" xr:uid="{00000000-0005-0000-0000-000001000000}"/>
    <cellStyle name="Millares_DEMANDA COMERCIAL MR(2008-2009)" xfId="3" xr:uid="{00000000-0005-0000-0000-000002000000}"/>
    <cellStyle name="Millares_PLIEGOS_GR-07-006" xfId="4" xr:uid="{00000000-0005-0000-0000-000003000000}"/>
    <cellStyle name="Normal" xfId="0" builtinId="0"/>
    <cellStyle name="Normal 2" xfId="5" xr:uid="{00000000-0005-0000-0000-000005000000}"/>
    <cellStyle name="Normal 3" xfId="9" xr:uid="{4890F05C-479B-4497-A3E0-8A924ACF3AF3}"/>
    <cellStyle name="Normal 8" xfId="10" xr:uid="{E7876C37-5F0A-4F99-A887-8CE877183F41}"/>
    <cellStyle name="Normal_ENE99" xfId="6" xr:uid="{00000000-0005-0000-0000-000006000000}"/>
    <cellStyle name="Normal_GC00-001" xfId="7" xr:uid="{00000000-0005-0000-0000-000007000000}"/>
    <cellStyle name="Porcentaje" xfId="8" builtinId="5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11826</xdr:rowOff>
    </xdr:to>
    <xdr:sp macro="" textlink="">
      <xdr:nvSpPr>
        <xdr:cNvPr id="13378" name="Text Box 2">
          <a:extLst>
            <a:ext uri="{FF2B5EF4-FFF2-40B4-BE49-F238E27FC236}">
              <a16:creationId xmlns:a16="http://schemas.microsoft.com/office/drawing/2014/main" id="{00000000-0008-0000-0100-000042340000}"/>
            </a:ext>
          </a:extLst>
        </xdr:cNvPr>
        <xdr:cNvSpPr txBox="1">
          <a:spLocks noChangeArrowheads="1"/>
        </xdr:cNvSpPr>
      </xdr:nvSpPr>
      <xdr:spPr bwMode="auto">
        <a:xfrm>
          <a:off x="847725" y="35528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11826</xdr:rowOff>
    </xdr:to>
    <xdr:sp macro="" textlink="">
      <xdr:nvSpPr>
        <xdr:cNvPr id="13379" name="Text Box 15">
          <a:extLst>
            <a:ext uri="{FF2B5EF4-FFF2-40B4-BE49-F238E27FC236}">
              <a16:creationId xmlns:a16="http://schemas.microsoft.com/office/drawing/2014/main" id="{00000000-0008-0000-0100-000043340000}"/>
            </a:ext>
          </a:extLst>
        </xdr:cNvPr>
        <xdr:cNvSpPr txBox="1">
          <a:spLocks noChangeArrowheads="1"/>
        </xdr:cNvSpPr>
      </xdr:nvSpPr>
      <xdr:spPr bwMode="auto">
        <a:xfrm>
          <a:off x="847725" y="43243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98CC21B-7A5D-4A0A-B6D0-3670BB2AE27A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453D458-5790-4554-8AF5-F5C24D4BB5D5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665D5652-5647-4EB7-8457-6C7EEA67BE02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1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8E3F3F1B-FC4C-4DBD-859B-A0FED42CBEE6}"/>
            </a:ext>
          </a:extLst>
        </xdr:cNvPr>
        <xdr:cNvSpPr txBox="1">
          <a:spLocks noChangeArrowheads="1"/>
        </xdr:cNvSpPr>
      </xdr:nvSpPr>
      <xdr:spPr bwMode="auto">
        <a:xfrm>
          <a:off x="847725" y="4295775"/>
          <a:ext cx="85725" cy="2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EEFC432-5B9C-412A-9445-3350DF604AB6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A4C4F24-F646-48FE-A093-687431F71281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622B60F9-C07D-4036-B4DD-91E2B6D27816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1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42607088-F2EA-42CF-8890-3AB93015D649}"/>
            </a:ext>
          </a:extLst>
        </xdr:cNvPr>
        <xdr:cNvSpPr txBox="1">
          <a:spLocks noChangeArrowheads="1"/>
        </xdr:cNvSpPr>
      </xdr:nvSpPr>
      <xdr:spPr bwMode="auto">
        <a:xfrm>
          <a:off x="847725" y="4295775"/>
          <a:ext cx="85725" cy="2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40E0665-4A1B-47B8-B12C-6728637214E4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96F1604-F19A-4502-A6FB-F3EEB2905E0F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555E55E9-81A0-43FA-BB48-96CFFB7430CC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1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D93CD4C3-8BD7-4F7D-8215-4ED3B58318AD}"/>
            </a:ext>
          </a:extLst>
        </xdr:cNvPr>
        <xdr:cNvSpPr txBox="1">
          <a:spLocks noChangeArrowheads="1"/>
        </xdr:cNvSpPr>
      </xdr:nvSpPr>
      <xdr:spPr bwMode="auto">
        <a:xfrm>
          <a:off x="847725" y="4295775"/>
          <a:ext cx="85725" cy="2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761FEF2-E3D7-4525-BE94-59A3A8FC3822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E3F3396-FD11-49F6-9DC2-C6BD630F0991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96127B48-D67A-4CE7-8398-3DC24CD7143B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1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9AD82891-9346-4760-9EBC-68E493800C03}"/>
            </a:ext>
          </a:extLst>
        </xdr:cNvPr>
        <xdr:cNvSpPr txBox="1">
          <a:spLocks noChangeArrowheads="1"/>
        </xdr:cNvSpPr>
      </xdr:nvSpPr>
      <xdr:spPr bwMode="auto">
        <a:xfrm>
          <a:off x="847725" y="4295775"/>
          <a:ext cx="85725" cy="2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71507B7-1F75-480B-BC20-EEE011F5E11A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F2CADDC-2566-4A1E-8E72-B4A61A0EF3AC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FAEB2606-0AD5-4EB9-BDA1-7634EEB70610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1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1042E2CF-F89A-42B6-B46F-149CDA6B03C3}"/>
            </a:ext>
          </a:extLst>
        </xdr:cNvPr>
        <xdr:cNvSpPr txBox="1">
          <a:spLocks noChangeArrowheads="1"/>
        </xdr:cNvSpPr>
      </xdr:nvSpPr>
      <xdr:spPr bwMode="auto">
        <a:xfrm>
          <a:off x="847725" y="4295775"/>
          <a:ext cx="85725" cy="2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0CF8FCE-C5B3-47A9-9385-C345F7290DD3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5092A88-BEBA-416F-B586-EFD94716F3F0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3821801C-87CC-43F4-9F24-77527755EACD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1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B40470C4-3646-4B91-A784-637432A126CD}"/>
            </a:ext>
          </a:extLst>
        </xdr:cNvPr>
        <xdr:cNvSpPr txBox="1">
          <a:spLocks noChangeArrowheads="1"/>
        </xdr:cNvSpPr>
      </xdr:nvSpPr>
      <xdr:spPr bwMode="auto">
        <a:xfrm>
          <a:off x="847725" y="4295775"/>
          <a:ext cx="85725" cy="2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FEAABE6-5F01-4533-821E-2D0B26FE9731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F579C38-430C-46C3-B8D1-A85AD084C7D4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E9E976BB-79D4-4AD8-8E98-E69B211AF78E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1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73F289EA-6311-46F1-9CDF-1CF05E013C21}"/>
            </a:ext>
          </a:extLst>
        </xdr:cNvPr>
        <xdr:cNvSpPr txBox="1">
          <a:spLocks noChangeArrowheads="1"/>
        </xdr:cNvSpPr>
      </xdr:nvSpPr>
      <xdr:spPr bwMode="auto">
        <a:xfrm>
          <a:off x="847725" y="4295775"/>
          <a:ext cx="85725" cy="2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9C27009-9238-4CCD-B07A-89532C1707C1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AFF0681-0C4E-4FCB-A024-2D3452013A56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6B6AF063-7BC5-46BC-8D26-39BF44D0867E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1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74A97508-6D5A-4EB0-94D2-95E1CCD3F5E6}"/>
            </a:ext>
          </a:extLst>
        </xdr:cNvPr>
        <xdr:cNvSpPr txBox="1">
          <a:spLocks noChangeArrowheads="1"/>
        </xdr:cNvSpPr>
      </xdr:nvSpPr>
      <xdr:spPr bwMode="auto">
        <a:xfrm>
          <a:off x="847725" y="4295775"/>
          <a:ext cx="85725" cy="2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F3B38E0A-7378-4398-A37C-63FCF557F130}"/>
            </a:ext>
          </a:extLst>
        </xdr:cNvPr>
        <xdr:cNvSpPr txBox="1">
          <a:spLocks noChangeArrowheads="1"/>
        </xdr:cNvSpPr>
      </xdr:nvSpPr>
      <xdr:spPr bwMode="auto">
        <a:xfrm>
          <a:off x="819150" y="36004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59A25CE-0D14-4857-A16C-CD2F5E3D29B4}"/>
            </a:ext>
          </a:extLst>
        </xdr:cNvPr>
        <xdr:cNvSpPr txBox="1">
          <a:spLocks noChangeArrowheads="1"/>
        </xdr:cNvSpPr>
      </xdr:nvSpPr>
      <xdr:spPr bwMode="auto">
        <a:xfrm>
          <a:off x="819150" y="36004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D13850C-3CA5-4BE1-834F-C7F23FDB9595}"/>
            </a:ext>
          </a:extLst>
        </xdr:cNvPr>
        <xdr:cNvSpPr txBox="1">
          <a:spLocks noChangeArrowheads="1"/>
        </xdr:cNvSpPr>
      </xdr:nvSpPr>
      <xdr:spPr bwMode="auto">
        <a:xfrm>
          <a:off x="847725" y="36004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CBA872B-E40E-4D51-9738-B179DB909FC7}"/>
            </a:ext>
          </a:extLst>
        </xdr:cNvPr>
        <xdr:cNvSpPr txBox="1">
          <a:spLocks noChangeArrowheads="1"/>
        </xdr:cNvSpPr>
      </xdr:nvSpPr>
      <xdr:spPr bwMode="auto">
        <a:xfrm>
          <a:off x="847725" y="36004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14380" name="Text Box 2">
          <a:extLst>
            <a:ext uri="{FF2B5EF4-FFF2-40B4-BE49-F238E27FC236}">
              <a16:creationId xmlns:a16="http://schemas.microsoft.com/office/drawing/2014/main" id="{00000000-0008-0000-0200-00002C380000}"/>
            </a:ext>
          </a:extLst>
        </xdr:cNvPr>
        <xdr:cNvSpPr txBox="1">
          <a:spLocks noChangeArrowheads="1"/>
        </xdr:cNvSpPr>
      </xdr:nvSpPr>
      <xdr:spPr bwMode="auto">
        <a:xfrm>
          <a:off x="847725" y="35528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847725" y="359092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C1D47C9C-CB3E-4002-A51B-325D20F97802}"/>
            </a:ext>
          </a:extLst>
        </xdr:cNvPr>
        <xdr:cNvSpPr txBox="1">
          <a:spLocks noChangeArrowheads="1"/>
        </xdr:cNvSpPr>
      </xdr:nvSpPr>
      <xdr:spPr bwMode="auto">
        <a:xfrm>
          <a:off x="847725" y="3600450"/>
          <a:ext cx="85725" cy="21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548A4CAE-7709-4EE5-8CA4-89AA9D059BD7}"/>
            </a:ext>
          </a:extLst>
        </xdr:cNvPr>
        <xdr:cNvSpPr txBox="1">
          <a:spLocks noChangeArrowheads="1"/>
        </xdr:cNvSpPr>
      </xdr:nvSpPr>
      <xdr:spPr bwMode="auto">
        <a:xfrm>
          <a:off x="847725" y="4371975"/>
          <a:ext cx="85725" cy="21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978C4F6-8EB2-47C0-80B6-DD709B39A325}"/>
            </a:ext>
          </a:extLst>
        </xdr:cNvPr>
        <xdr:cNvSpPr txBox="1">
          <a:spLocks noChangeArrowheads="1"/>
        </xdr:cNvSpPr>
      </xdr:nvSpPr>
      <xdr:spPr bwMode="auto">
        <a:xfrm>
          <a:off x="847725" y="36004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D7AA1CC-353D-46CB-BEB6-94EAA3183B82}"/>
            </a:ext>
          </a:extLst>
        </xdr:cNvPr>
        <xdr:cNvSpPr txBox="1">
          <a:spLocks noChangeArrowheads="1"/>
        </xdr:cNvSpPr>
      </xdr:nvSpPr>
      <xdr:spPr bwMode="auto">
        <a:xfrm>
          <a:off x="847725" y="36004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3D60A56-58A1-4428-9DEB-32BB37FFFA96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780B39E-6538-4AA4-9C35-2C22BFA49946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C991FF48-CBBC-4933-987C-7AC75B64A889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1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37874C85-419A-4BFE-A818-E4CB780C9743}"/>
            </a:ext>
          </a:extLst>
        </xdr:cNvPr>
        <xdr:cNvSpPr txBox="1">
          <a:spLocks noChangeArrowheads="1"/>
        </xdr:cNvSpPr>
      </xdr:nvSpPr>
      <xdr:spPr bwMode="auto">
        <a:xfrm>
          <a:off x="847725" y="4295775"/>
          <a:ext cx="85725" cy="2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9342571-3B8A-4D1A-A3CC-6D04A308FEA0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1FD328C-58D7-475B-8695-EBE10B1B0056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AE486B6B-C1E4-47D8-9E36-C8FEA16EAD04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1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EF00485E-74E0-40F8-986E-DA030C982346}"/>
            </a:ext>
          </a:extLst>
        </xdr:cNvPr>
        <xdr:cNvSpPr txBox="1">
          <a:spLocks noChangeArrowheads="1"/>
        </xdr:cNvSpPr>
      </xdr:nvSpPr>
      <xdr:spPr bwMode="auto">
        <a:xfrm>
          <a:off x="847725" y="4295775"/>
          <a:ext cx="85725" cy="2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F1F51A4-B3BC-4F0D-AFF4-96B5CD7F8228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819CC32-2C64-4714-BAB0-0719505DA030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ECB3363D-0D90-480E-9841-2086E5042745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1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85E99CE0-4DD7-4614-9009-F506CC4AA355}"/>
            </a:ext>
          </a:extLst>
        </xdr:cNvPr>
        <xdr:cNvSpPr txBox="1">
          <a:spLocks noChangeArrowheads="1"/>
        </xdr:cNvSpPr>
      </xdr:nvSpPr>
      <xdr:spPr bwMode="auto">
        <a:xfrm>
          <a:off x="847725" y="4295775"/>
          <a:ext cx="85725" cy="2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AFF2D80-65C9-42FF-AED5-8455C8AAF995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04C2F16-78A8-4D2B-A06B-609B5352B753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27B7D606-B0D5-4F1F-B491-6F1DE08AA8D4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1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28F9DE0F-3AF0-4A99-8145-ACC6F9FF3719}"/>
            </a:ext>
          </a:extLst>
        </xdr:cNvPr>
        <xdr:cNvSpPr txBox="1">
          <a:spLocks noChangeArrowheads="1"/>
        </xdr:cNvSpPr>
      </xdr:nvSpPr>
      <xdr:spPr bwMode="auto">
        <a:xfrm>
          <a:off x="847725" y="4295775"/>
          <a:ext cx="85725" cy="2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72F91FE-EF19-44AF-A92F-CC895587E6F9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459AE87-7DF8-42B2-B1BA-45773A3BEA8D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2D1FA776-4A43-4407-89FD-07629282A8A1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1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241E8708-9000-4BDF-BB77-AA89497321A2}"/>
            </a:ext>
          </a:extLst>
        </xdr:cNvPr>
        <xdr:cNvSpPr txBox="1">
          <a:spLocks noChangeArrowheads="1"/>
        </xdr:cNvSpPr>
      </xdr:nvSpPr>
      <xdr:spPr bwMode="auto">
        <a:xfrm>
          <a:off x="847725" y="4295775"/>
          <a:ext cx="85725" cy="2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1DD7E71D-4CEF-4488-890E-60CC5479706B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0AD19BD-49EE-48E1-98D8-613E406F95D7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307AFF43-27FF-45CB-839D-120842EB02F4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1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77835329-D9FB-4FC9-9817-905A15EEB93A}"/>
            </a:ext>
          </a:extLst>
        </xdr:cNvPr>
        <xdr:cNvSpPr txBox="1">
          <a:spLocks noChangeArrowheads="1"/>
        </xdr:cNvSpPr>
      </xdr:nvSpPr>
      <xdr:spPr bwMode="auto">
        <a:xfrm>
          <a:off x="847725" y="4295775"/>
          <a:ext cx="85725" cy="2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649B5FC-5BC4-48C0-A5F4-D6890FFD562D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CE72432-1F09-4808-B7D6-727DFABD81D7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8804ECE7-969A-4AA8-ACB4-E3DD6F3DD7A5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1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8C05DFC6-20C4-4B67-8452-3D4CEC357FA5}"/>
            </a:ext>
          </a:extLst>
        </xdr:cNvPr>
        <xdr:cNvSpPr txBox="1">
          <a:spLocks noChangeArrowheads="1"/>
        </xdr:cNvSpPr>
      </xdr:nvSpPr>
      <xdr:spPr bwMode="auto">
        <a:xfrm>
          <a:off x="847725" y="4295775"/>
          <a:ext cx="85725" cy="2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F6E91E43-9FAF-43C4-914E-5CCC658CD8A5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01FC3B6-C5D0-485E-AD68-6A825ECA1CCC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5B6C7DF0-9F24-45A5-A149-457285031D6A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1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BB5D97CA-5084-40D1-BAC1-C81E04434BDE}"/>
            </a:ext>
          </a:extLst>
        </xdr:cNvPr>
        <xdr:cNvSpPr txBox="1">
          <a:spLocks noChangeArrowheads="1"/>
        </xdr:cNvSpPr>
      </xdr:nvSpPr>
      <xdr:spPr bwMode="auto">
        <a:xfrm>
          <a:off x="847725" y="4295775"/>
          <a:ext cx="85725" cy="2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10986E0D-36F9-4A26-B34B-4BBFB9685D8D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FDA36D7-13F6-47CE-B3FC-ADE1A2712D14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35F0701-F553-419E-962F-DA3B9C0C250E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1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E9251ABB-0E59-45FD-86E7-16A72A24F74B}"/>
            </a:ext>
          </a:extLst>
        </xdr:cNvPr>
        <xdr:cNvSpPr txBox="1">
          <a:spLocks noChangeArrowheads="1"/>
        </xdr:cNvSpPr>
      </xdr:nvSpPr>
      <xdr:spPr bwMode="auto">
        <a:xfrm>
          <a:off x="847725" y="4295775"/>
          <a:ext cx="85725" cy="2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D86B528-661A-4464-8E2F-CA385442211F}"/>
            </a:ext>
          </a:extLst>
        </xdr:cNvPr>
        <xdr:cNvSpPr txBox="1">
          <a:spLocks noChangeArrowheads="1"/>
        </xdr:cNvSpPr>
      </xdr:nvSpPr>
      <xdr:spPr bwMode="auto">
        <a:xfrm>
          <a:off x="847725" y="36004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5A8ACAC-2504-44B0-A276-E996FA29E836}"/>
            </a:ext>
          </a:extLst>
        </xdr:cNvPr>
        <xdr:cNvSpPr txBox="1">
          <a:spLocks noChangeArrowheads="1"/>
        </xdr:cNvSpPr>
      </xdr:nvSpPr>
      <xdr:spPr bwMode="auto">
        <a:xfrm>
          <a:off x="847725" y="36004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B24F333-7EC7-45B1-B11B-787BB493C29B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969B321-B94F-4ED7-9DC9-F668BA422F8E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4044C45C-6DF7-48B9-A6C6-C16541205C6B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1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3A2EC396-C5E6-49AC-BC1C-B3F43A78BD71}"/>
            </a:ext>
          </a:extLst>
        </xdr:cNvPr>
        <xdr:cNvSpPr txBox="1">
          <a:spLocks noChangeArrowheads="1"/>
        </xdr:cNvSpPr>
      </xdr:nvSpPr>
      <xdr:spPr bwMode="auto">
        <a:xfrm>
          <a:off x="847725" y="4295775"/>
          <a:ext cx="85725" cy="2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DC8F2CF-30AD-4958-AC13-A3107C30C0FC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AB464FC-8952-4266-9AF6-F9695A500BDB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8592547E-AD47-4167-95A4-480EA6793597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1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4AFF7889-6120-400F-8DFA-69E098C2A22E}"/>
            </a:ext>
          </a:extLst>
        </xdr:cNvPr>
        <xdr:cNvSpPr txBox="1">
          <a:spLocks noChangeArrowheads="1"/>
        </xdr:cNvSpPr>
      </xdr:nvSpPr>
      <xdr:spPr bwMode="auto">
        <a:xfrm>
          <a:off x="847725" y="4295775"/>
          <a:ext cx="85725" cy="2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CF15A96-A7B6-43F6-B95E-6FF2A1D50837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9989AB2-237F-4281-B1F5-F356A0134994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2D2508D0-4937-4412-B03A-7818A286AFB5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1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0941C2AE-9865-414A-BA67-E6D821E4F7B6}"/>
            </a:ext>
          </a:extLst>
        </xdr:cNvPr>
        <xdr:cNvSpPr txBox="1">
          <a:spLocks noChangeArrowheads="1"/>
        </xdr:cNvSpPr>
      </xdr:nvSpPr>
      <xdr:spPr bwMode="auto">
        <a:xfrm>
          <a:off x="847725" y="4295775"/>
          <a:ext cx="85725" cy="2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C51119B8-A33D-4F10-ACCF-FBA4BBD854F2}"/>
            </a:ext>
          </a:extLst>
        </xdr:cNvPr>
        <xdr:cNvSpPr txBox="1">
          <a:spLocks noChangeArrowheads="1"/>
        </xdr:cNvSpPr>
      </xdr:nvSpPr>
      <xdr:spPr bwMode="auto">
        <a:xfrm>
          <a:off x="847725" y="36004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B20F006-0D7E-4E9B-B3C4-5E91DDEDE0B4}"/>
            </a:ext>
          </a:extLst>
        </xdr:cNvPr>
        <xdr:cNvSpPr txBox="1">
          <a:spLocks noChangeArrowheads="1"/>
        </xdr:cNvSpPr>
      </xdr:nvSpPr>
      <xdr:spPr bwMode="auto">
        <a:xfrm>
          <a:off x="847725" y="36004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65B927C-3C92-4724-AAC3-5A0C7B597988}"/>
            </a:ext>
          </a:extLst>
        </xdr:cNvPr>
        <xdr:cNvSpPr txBox="1">
          <a:spLocks noChangeArrowheads="1"/>
        </xdr:cNvSpPr>
      </xdr:nvSpPr>
      <xdr:spPr bwMode="auto">
        <a:xfrm>
          <a:off x="847725" y="36004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BC849A6-F36F-4035-82FA-CFF9BE9F1815}"/>
            </a:ext>
          </a:extLst>
        </xdr:cNvPr>
        <xdr:cNvSpPr txBox="1">
          <a:spLocks noChangeArrowheads="1"/>
        </xdr:cNvSpPr>
      </xdr:nvSpPr>
      <xdr:spPr bwMode="auto">
        <a:xfrm>
          <a:off x="847725" y="36004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F85FC32B-B9BE-49D5-A489-3BB05B9378BC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B6DF8B5-A77B-44BD-9A8A-E9F13B1A4A90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CF59E6E9-7769-4B01-AC6E-D901BD6F88E2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1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A1DBD604-FC89-435A-AEDB-33B39EE98691}"/>
            </a:ext>
          </a:extLst>
        </xdr:cNvPr>
        <xdr:cNvSpPr txBox="1">
          <a:spLocks noChangeArrowheads="1"/>
        </xdr:cNvSpPr>
      </xdr:nvSpPr>
      <xdr:spPr bwMode="auto">
        <a:xfrm>
          <a:off x="847725" y="4295775"/>
          <a:ext cx="85725" cy="2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3874C43-3794-4C70-BF3A-1365FFD238EE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77AC613-5003-4AFC-AC0B-A8BD642D559F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DD5E089F-5F82-4A9A-9E7E-025696E2FEDA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1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E50F76C5-CD1F-4AD9-85AC-82ED7D2C4A7D}"/>
            </a:ext>
          </a:extLst>
        </xdr:cNvPr>
        <xdr:cNvSpPr txBox="1">
          <a:spLocks noChangeArrowheads="1"/>
        </xdr:cNvSpPr>
      </xdr:nvSpPr>
      <xdr:spPr bwMode="auto">
        <a:xfrm>
          <a:off x="847725" y="4295775"/>
          <a:ext cx="85725" cy="2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DB495F3-8BB4-485A-9492-59CBFC271B00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E5FA3E9-4E1A-4CA2-B2DB-9E4E00EDBEC8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C0DA9AA1-D1BC-44E3-AD7F-85A6A66A9427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1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7B5FE455-49A2-4180-85FD-2011DD6DAAD1}"/>
            </a:ext>
          </a:extLst>
        </xdr:cNvPr>
        <xdr:cNvSpPr txBox="1">
          <a:spLocks noChangeArrowheads="1"/>
        </xdr:cNvSpPr>
      </xdr:nvSpPr>
      <xdr:spPr bwMode="auto">
        <a:xfrm>
          <a:off x="847725" y="4295775"/>
          <a:ext cx="85725" cy="2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FB81783A-BB9B-4BAF-AACF-3C8CA4450700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923291D-2373-4B0B-8E6B-DB9180AC483D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17</xdr:row>
      <xdr:rowOff>0</xdr:rowOff>
    </xdr:from>
    <xdr:to>
      <xdr:col>1</xdr:col>
      <xdr:colOff>381000</xdr:colOff>
      <xdr:row>18</xdr:row>
      <xdr:rowOff>11825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7CD91D0D-140E-44AB-96DE-7184CA784CFA}"/>
            </a:ext>
          </a:extLst>
        </xdr:cNvPr>
        <xdr:cNvSpPr txBox="1">
          <a:spLocks noChangeArrowheads="1"/>
        </xdr:cNvSpPr>
      </xdr:nvSpPr>
      <xdr:spPr bwMode="auto">
        <a:xfrm>
          <a:off x="847725" y="3524250"/>
          <a:ext cx="85725" cy="21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381000</xdr:colOff>
      <xdr:row>22</xdr:row>
      <xdr:rowOff>11827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3547F780-7EFB-4D13-9F51-3746A39E32CF}"/>
            </a:ext>
          </a:extLst>
        </xdr:cNvPr>
        <xdr:cNvSpPr txBox="1">
          <a:spLocks noChangeArrowheads="1"/>
        </xdr:cNvSpPr>
      </xdr:nvSpPr>
      <xdr:spPr bwMode="auto">
        <a:xfrm>
          <a:off x="847725" y="4295775"/>
          <a:ext cx="85725" cy="21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1019059269/Desktop/ABASTECIMIENTO/03-PROCESOS%20LICITATORIOS%20MERCADO%20REGULADO/2022/GM-22-003/DEMANDA/demanda%20contratada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"/>
      <sheetName val="EContr 2022_M"/>
      <sheetName val="EContr 2022_H"/>
      <sheetName val="Demanda Total 2022_H"/>
      <sheetName val="Demanda 2022_H"/>
      <sheetName val="Faltante 2022_H"/>
      <sheetName val="Faltante 2022_HReal"/>
      <sheetName val="Curva demanda 2022"/>
      <sheetName val="Curva faltante real 2022"/>
    </sheetNames>
    <sheetDataSet>
      <sheetData sheetId="0">
        <row r="5">
          <cell r="E5" t="str">
            <v>No de días</v>
          </cell>
        </row>
        <row r="51">
          <cell r="AH51"/>
        </row>
        <row r="52">
          <cell r="AH52"/>
        </row>
        <row r="53">
          <cell r="AH53"/>
        </row>
        <row r="54">
          <cell r="AH54"/>
        </row>
        <row r="55">
          <cell r="AH55"/>
        </row>
        <row r="56">
          <cell r="AH56"/>
        </row>
        <row r="57">
          <cell r="AH57"/>
        </row>
        <row r="58">
          <cell r="AH58"/>
        </row>
        <row r="59">
          <cell r="AH59"/>
        </row>
        <row r="60">
          <cell r="AH60"/>
        </row>
        <row r="61">
          <cell r="AH61"/>
        </row>
        <row r="62">
          <cell r="AH62"/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E3">
            <v>20</v>
          </cell>
        </row>
      </sheetData>
      <sheetData sheetId="8">
        <row r="3">
          <cell r="AI3">
            <v>0.43173653930162914</v>
          </cell>
        </row>
        <row r="51">
          <cell r="AH51">
            <v>217382.5719427772</v>
          </cell>
        </row>
        <row r="52">
          <cell r="AH52">
            <v>204664.43778141766</v>
          </cell>
        </row>
        <row r="53">
          <cell r="AH53">
            <v>245759.72691965979</v>
          </cell>
        </row>
        <row r="54">
          <cell r="AH54">
            <v>225196.5200598113</v>
          </cell>
        </row>
        <row r="55">
          <cell r="AH55">
            <v>209922.06640589985</v>
          </cell>
        </row>
        <row r="56">
          <cell r="AH56">
            <v>194951.60878851014</v>
          </cell>
        </row>
        <row r="57">
          <cell r="AH57">
            <v>189705.12428246887</v>
          </cell>
        </row>
        <row r="58">
          <cell r="AH58">
            <v>194845.17552947436</v>
          </cell>
        </row>
        <row r="59">
          <cell r="AH59">
            <v>90877.367720107679</v>
          </cell>
        </row>
        <row r="60">
          <cell r="AH60">
            <v>94573.898211837921</v>
          </cell>
        </row>
        <row r="61">
          <cell r="AH61">
            <v>98268.092369285019</v>
          </cell>
        </row>
        <row r="62">
          <cell r="AH62">
            <v>111363.67851476444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1514114">
    <tabColor rgb="FF00B050"/>
    <pageSetUpPr fitToPage="1"/>
  </sheetPr>
  <dimension ref="A1:H47"/>
  <sheetViews>
    <sheetView showGridLines="0" zoomScale="70" zoomScaleNormal="70" zoomScaleSheetLayoutView="100" workbookViewId="0">
      <selection activeCell="B6" sqref="B6"/>
    </sheetView>
  </sheetViews>
  <sheetFormatPr baseColWidth="10" defaultColWidth="0" defaultRowHeight="12.75" x14ac:dyDescent="0.2"/>
  <cols>
    <col min="1" max="1" width="5.28515625" style="32" customWidth="1"/>
    <col min="2" max="2" width="31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98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idden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6"/>
    </row>
    <row r="6" spans="1:8" ht="16.5" x14ac:dyDescent="0.25">
      <c r="B6" s="45" t="s">
        <v>56</v>
      </c>
      <c r="C6" s="47" t="s">
        <v>97</v>
      </c>
      <c r="D6" s="48"/>
    </row>
    <row r="7" spans="1:8" ht="16.5" x14ac:dyDescent="0.25">
      <c r="B7" s="45" t="s">
        <v>57</v>
      </c>
      <c r="C7" s="34"/>
      <c r="D7" s="49"/>
    </row>
    <row r="8" spans="1:8" ht="16.5" x14ac:dyDescent="0.25">
      <c r="B8" s="45" t="s">
        <v>59</v>
      </c>
      <c r="C8" s="34"/>
      <c r="D8" s="49"/>
    </row>
    <row r="9" spans="1:8" ht="16.5" x14ac:dyDescent="0.25">
      <c r="B9" s="45" t="s">
        <v>29</v>
      </c>
      <c r="C9" s="41" t="s">
        <v>30</v>
      </c>
      <c r="D9" s="49"/>
    </row>
    <row r="10" spans="1:8" ht="16.5" x14ac:dyDescent="0.25">
      <c r="B10" s="50" t="s">
        <v>67</v>
      </c>
      <c r="C10" s="47">
        <v>44197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e">
        <f>CONCATENATE("AÑO ",#REF!)</f>
        <v>#REF!</v>
      </c>
      <c r="C13" s="182" t="s">
        <v>71</v>
      </c>
      <c r="D13" s="178" t="s">
        <v>64</v>
      </c>
      <c r="E13" s="182" t="s">
        <v>70</v>
      </c>
      <c r="F13" s="176" t="s">
        <v>65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f>'[1]2022'!$AH51</f>
        <v>0</v>
      </c>
      <c r="D15" s="56">
        <v>1</v>
      </c>
      <c r="E15" s="42">
        <v>131225.01034613952</v>
      </c>
      <c r="F15" s="40"/>
    </row>
    <row r="16" spans="1:8" ht="15.75" x14ac:dyDescent="0.25">
      <c r="A16" s="54"/>
      <c r="B16" s="55" t="s">
        <v>39</v>
      </c>
      <c r="C16" s="42">
        <f>'[1]2022'!$AH52</f>
        <v>0</v>
      </c>
      <c r="D16" s="56">
        <v>1</v>
      </c>
      <c r="E16" s="42">
        <v>215209.32467248003</v>
      </c>
      <c r="F16" s="40"/>
    </row>
    <row r="17" spans="1:8" ht="15.75" x14ac:dyDescent="0.25">
      <c r="A17" s="54"/>
      <c r="B17" s="55" t="s">
        <v>40</v>
      </c>
      <c r="C17" s="42">
        <f>'[1]2022'!$AH53</f>
        <v>0</v>
      </c>
      <c r="D17" s="56">
        <v>1</v>
      </c>
      <c r="E17" s="42">
        <v>210481.13392162236</v>
      </c>
      <c r="F17" s="40"/>
    </row>
    <row r="18" spans="1:8" ht="15.75" x14ac:dyDescent="0.25">
      <c r="A18" s="54"/>
      <c r="B18" s="55" t="s">
        <v>41</v>
      </c>
      <c r="C18" s="42">
        <f>'[1]2022'!$AH54</f>
        <v>0</v>
      </c>
      <c r="D18" s="56">
        <v>1</v>
      </c>
      <c r="E18" s="42">
        <v>169357.93070678459</v>
      </c>
      <c r="F18" s="40"/>
    </row>
    <row r="19" spans="1:8" ht="15.75" x14ac:dyDescent="0.25">
      <c r="A19" s="54"/>
      <c r="B19" s="55" t="s">
        <v>42</v>
      </c>
      <c r="C19" s="42">
        <f>'[1]2022'!$AH55</f>
        <v>0</v>
      </c>
      <c r="D19" s="56">
        <v>1</v>
      </c>
      <c r="E19" s="42">
        <v>72431.057055157959</v>
      </c>
      <c r="F19" s="40"/>
    </row>
    <row r="20" spans="1:8" ht="15.75" x14ac:dyDescent="0.25">
      <c r="A20" s="57"/>
      <c r="B20" s="55" t="s">
        <v>43</v>
      </c>
      <c r="C20" s="42">
        <f>'[1]2022'!$AH56</f>
        <v>0</v>
      </c>
      <c r="D20" s="56">
        <v>1</v>
      </c>
      <c r="E20" s="42">
        <v>44202.24513952023</v>
      </c>
      <c r="F20" s="40"/>
    </row>
    <row r="21" spans="1:8" ht="15.75" x14ac:dyDescent="0.25">
      <c r="A21" s="57"/>
      <c r="B21" s="55" t="s">
        <v>45</v>
      </c>
      <c r="C21" s="42">
        <f>'[1]2022'!$AH57</f>
        <v>0</v>
      </c>
      <c r="D21" s="56">
        <v>1</v>
      </c>
      <c r="E21" s="42">
        <v>43037.807803259457</v>
      </c>
      <c r="F21" s="40"/>
    </row>
    <row r="22" spans="1:8" ht="15.75" x14ac:dyDescent="0.25">
      <c r="A22" s="57"/>
      <c r="B22" s="55" t="s">
        <v>46</v>
      </c>
      <c r="C22" s="42">
        <f>'[1]2022'!$AH58</f>
        <v>0</v>
      </c>
      <c r="D22" s="56">
        <v>1</v>
      </c>
      <c r="E22" s="42">
        <v>32365.274423918032</v>
      </c>
      <c r="F22" s="40"/>
    </row>
    <row r="23" spans="1:8" ht="15.75" x14ac:dyDescent="0.25">
      <c r="A23" s="57"/>
      <c r="B23" s="55" t="s">
        <v>47</v>
      </c>
      <c r="C23" s="42">
        <f>'[1]2022'!$AH59</f>
        <v>0</v>
      </c>
      <c r="D23" s="56">
        <v>1</v>
      </c>
      <c r="E23" s="42">
        <v>43819.321670858648</v>
      </c>
      <c r="F23" s="40"/>
    </row>
    <row r="24" spans="1:8" ht="15.75" x14ac:dyDescent="0.25">
      <c r="A24" s="57"/>
      <c r="B24" s="55" t="s">
        <v>48</v>
      </c>
      <c r="C24" s="42">
        <f>'[1]2022'!$AH60</f>
        <v>0</v>
      </c>
      <c r="D24" s="56">
        <v>1</v>
      </c>
      <c r="E24" s="42">
        <v>60140.4424447657</v>
      </c>
      <c r="F24" s="40"/>
    </row>
    <row r="25" spans="1:8" ht="15.75" x14ac:dyDescent="0.25">
      <c r="A25" s="57"/>
      <c r="B25" s="55" t="s">
        <v>49</v>
      </c>
      <c r="C25" s="42">
        <f>'[1]2022'!$AH61</f>
        <v>0</v>
      </c>
      <c r="D25" s="56">
        <v>1</v>
      </c>
      <c r="E25" s="42">
        <v>98373.273569908284</v>
      </c>
      <c r="F25" s="40"/>
    </row>
    <row r="26" spans="1:8" ht="15.75" x14ac:dyDescent="0.25">
      <c r="A26" s="57"/>
      <c r="B26" s="55" t="s">
        <v>50</v>
      </c>
      <c r="C26" s="42">
        <f>'[1]2022'!$AH62</f>
        <v>0</v>
      </c>
      <c r="D26" s="56">
        <v>1</v>
      </c>
      <c r="E26" s="42">
        <v>165247.48203956545</v>
      </c>
      <c r="F26" s="40"/>
    </row>
    <row r="27" spans="1:8" ht="15" x14ac:dyDescent="0.25">
      <c r="B27" s="58" t="s">
        <v>34</v>
      </c>
      <c r="C27" s="59">
        <f>SUM(C15:C26)</f>
        <v>0</v>
      </c>
      <c r="D27" s="60"/>
      <c r="E27" s="61">
        <f>SUM(E15:E26)</f>
        <v>1285890.3037939803</v>
      </c>
      <c r="F27" s="62"/>
    </row>
    <row r="28" spans="1:8" ht="15" x14ac:dyDescent="0.25">
      <c r="B28" s="63"/>
      <c r="C28" s="64"/>
      <c r="D28" s="65"/>
      <c r="E28" s="64"/>
      <c r="F28" s="66"/>
    </row>
    <row r="29" spans="1:8" ht="15" x14ac:dyDescent="0.25">
      <c r="B29" s="68"/>
      <c r="C29" s="69"/>
      <c r="D29" s="70"/>
      <c r="E29" s="71"/>
      <c r="F29" s="71"/>
      <c r="G29" s="72"/>
    </row>
    <row r="30" spans="1:8" x14ac:dyDescent="0.2">
      <c r="B30" s="73" t="s">
        <v>0</v>
      </c>
      <c r="C30" s="74"/>
      <c r="D30" s="75"/>
      <c r="E30" s="74"/>
      <c r="F30" s="74"/>
      <c r="G30" s="74"/>
      <c r="H30" s="74"/>
    </row>
    <row r="31" spans="1:8" x14ac:dyDescent="0.2">
      <c r="B31" s="74" t="s">
        <v>62</v>
      </c>
      <c r="C31" s="74"/>
      <c r="D31" s="75"/>
      <c r="E31" s="74"/>
      <c r="F31" s="74"/>
      <c r="G31" s="74"/>
      <c r="H31" s="74"/>
    </row>
    <row r="32" spans="1:8" ht="12.75" customHeight="1" x14ac:dyDescent="0.2">
      <c r="B32" s="74" t="s">
        <v>72</v>
      </c>
      <c r="C32" s="74"/>
      <c r="D32" s="75"/>
      <c r="E32" s="74"/>
      <c r="F32" s="74"/>
      <c r="G32" s="74"/>
      <c r="H32" s="74"/>
    </row>
    <row r="33" spans="2:8" x14ac:dyDescent="0.2">
      <c r="B33" s="74" t="s">
        <v>66</v>
      </c>
      <c r="C33" s="74"/>
      <c r="D33" s="75"/>
      <c r="E33" s="74"/>
      <c r="F33" s="74"/>
      <c r="G33" s="74"/>
      <c r="H33" s="74"/>
    </row>
    <row r="34" spans="2:8" x14ac:dyDescent="0.2">
      <c r="B34" s="32" t="s">
        <v>63</v>
      </c>
    </row>
    <row r="35" spans="2:8" s="33" customFormat="1" ht="13.5" customHeight="1" x14ac:dyDescent="0.2">
      <c r="B35" s="166" t="s">
        <v>74</v>
      </c>
      <c r="D35" s="35"/>
    </row>
    <row r="36" spans="2:8" s="33" customFormat="1" ht="13.5" customHeight="1" x14ac:dyDescent="0.2">
      <c r="B36" s="166" t="s">
        <v>73</v>
      </c>
      <c r="D36" s="35"/>
    </row>
    <row r="37" spans="2:8" s="33" customFormat="1" ht="13.5" customHeight="1" x14ac:dyDescent="0.2">
      <c r="B37" s="167" t="s">
        <v>77</v>
      </c>
      <c r="D37" s="35"/>
    </row>
    <row r="38" spans="2:8" s="33" customFormat="1" ht="13.5" customHeight="1" x14ac:dyDescent="0.2">
      <c r="B38" s="33" t="s">
        <v>75</v>
      </c>
      <c r="D38" s="35"/>
    </row>
    <row r="39" spans="2:8" s="33" customFormat="1" ht="13.5" customHeight="1" x14ac:dyDescent="0.2">
      <c r="B39" s="32" t="s">
        <v>76</v>
      </c>
      <c r="D39" s="35"/>
    </row>
    <row r="40" spans="2:8" s="33" customFormat="1" ht="13.5" customHeight="1" x14ac:dyDescent="0.2">
      <c r="D40" s="35"/>
    </row>
    <row r="41" spans="2:8" s="33" customFormat="1" ht="3.75" customHeight="1" x14ac:dyDescent="0.2">
      <c r="D41" s="35"/>
    </row>
    <row r="42" spans="2:8" s="33" customFormat="1" ht="3.75" customHeight="1" x14ac:dyDescent="0.2">
      <c r="D42" s="35"/>
    </row>
    <row r="43" spans="2:8" s="33" customFormat="1" ht="3.75" customHeight="1" x14ac:dyDescent="0.2">
      <c r="D43" s="35"/>
    </row>
    <row r="44" spans="2:8" ht="11.25" customHeight="1" x14ac:dyDescent="0.2"/>
    <row r="45" spans="2:8" ht="11.25" customHeight="1" x14ac:dyDescent="0.2"/>
    <row r="46" spans="2:8" ht="7.5" customHeight="1" x14ac:dyDescent="0.2"/>
    <row r="47" spans="2:8" ht="17.25" customHeight="1" x14ac:dyDescent="0.3">
      <c r="B47" s="76" t="s">
        <v>68</v>
      </c>
      <c r="C47" s="77"/>
      <c r="F47" s="78"/>
    </row>
  </sheetData>
  <sheetProtection selectLockedCells="1"/>
  <mergeCells count="6">
    <mergeCell ref="B2:H4"/>
    <mergeCell ref="F13:F14"/>
    <mergeCell ref="D13:D14"/>
    <mergeCell ref="B13:B14"/>
    <mergeCell ref="C13:C14"/>
    <mergeCell ref="E13:E14"/>
  </mergeCells>
  <phoneticPr fontId="3" type="noConversion"/>
  <printOptions horizontalCentered="1" verticalCentered="1"/>
  <pageMargins left="0.75" right="0.27559055118110237" top="1" bottom="1" header="0" footer="0"/>
  <pageSetup scale="70" orientation="portrait" cellComments="asDisplayed" r:id="rId1"/>
  <headerFooter alignWithMargins="0">
    <oddHeader>&amp;R&amp;11 1 de 1&amp;C&amp;"Arial"&amp;8&amp;K000000INTERNAL&amp;1#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D8301-975B-478F-8805-3560135B8F74}">
  <sheetPr>
    <tabColor rgb="FF00B050"/>
    <pageSetUpPr fitToPage="1"/>
  </sheetPr>
  <dimension ref="A1:H43"/>
  <sheetViews>
    <sheetView showGridLines="0" topLeftCell="A14" zoomScale="70" zoomScaleNormal="70" zoomScaleSheetLayoutView="100" workbookViewId="0">
      <selection activeCell="C26" sqref="C26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84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v>124661625.28142737</v>
      </c>
      <c r="D15" s="56">
        <v>1</v>
      </c>
      <c r="E15" s="168">
        <v>124661625.28142737</v>
      </c>
      <c r="F15" s="40"/>
    </row>
    <row r="16" spans="1:8" ht="15.75" x14ac:dyDescent="0.25">
      <c r="A16" s="54"/>
      <c r="B16" s="55" t="s">
        <v>39</v>
      </c>
      <c r="C16" s="42">
        <v>128677527.03600359</v>
      </c>
      <c r="D16" s="56">
        <v>1</v>
      </c>
      <c r="E16" s="168">
        <v>128677527.03600359</v>
      </c>
      <c r="F16" s="40"/>
    </row>
    <row r="17" spans="1:7" ht="15.75" x14ac:dyDescent="0.25">
      <c r="A17" s="54"/>
      <c r="B17" s="55" t="s">
        <v>40</v>
      </c>
      <c r="C17" s="42">
        <v>133044131.15583876</v>
      </c>
      <c r="D17" s="56">
        <v>1</v>
      </c>
      <c r="E17" s="168">
        <v>133044131.15583876</v>
      </c>
      <c r="F17" s="40"/>
    </row>
    <row r="18" spans="1:7" ht="15.75" x14ac:dyDescent="0.25">
      <c r="A18" s="54"/>
      <c r="B18" s="55" t="s">
        <v>41</v>
      </c>
      <c r="C18" s="42">
        <v>127316816.60884747</v>
      </c>
      <c r="D18" s="56">
        <v>1</v>
      </c>
      <c r="E18" s="168">
        <v>127316816.60884747</v>
      </c>
      <c r="F18" s="40"/>
    </row>
    <row r="19" spans="1:7" ht="15.75" x14ac:dyDescent="0.25">
      <c r="A19" s="54"/>
      <c r="B19" s="55" t="s">
        <v>42</v>
      </c>
      <c r="C19" s="42">
        <v>132089649.38807316</v>
      </c>
      <c r="D19" s="56">
        <v>1</v>
      </c>
      <c r="E19" s="168">
        <v>132089649.38807316</v>
      </c>
      <c r="F19" s="40"/>
    </row>
    <row r="20" spans="1:7" ht="15.75" x14ac:dyDescent="0.25">
      <c r="A20" s="57"/>
      <c r="B20" s="55" t="s">
        <v>43</v>
      </c>
      <c r="C20" s="42">
        <v>125990397.69472438</v>
      </c>
      <c r="D20" s="56">
        <v>1</v>
      </c>
      <c r="E20" s="168">
        <v>125990397.69472438</v>
      </c>
      <c r="F20" s="40"/>
    </row>
    <row r="21" spans="1:7" ht="15.75" x14ac:dyDescent="0.25">
      <c r="A21" s="57"/>
      <c r="B21" s="55" t="s">
        <v>45</v>
      </c>
      <c r="C21" s="42">
        <v>129722658.28927734</v>
      </c>
      <c r="D21" s="56">
        <v>1</v>
      </c>
      <c r="E21" s="168">
        <v>129722658.28927734</v>
      </c>
      <c r="F21" s="40"/>
    </row>
    <row r="22" spans="1:7" ht="15.75" x14ac:dyDescent="0.25">
      <c r="A22" s="57"/>
      <c r="B22" s="55" t="s">
        <v>46</v>
      </c>
      <c r="C22" s="42">
        <v>130246896.04571231</v>
      </c>
      <c r="D22" s="56">
        <v>1</v>
      </c>
      <c r="E22" s="168">
        <v>130246896.04571231</v>
      </c>
      <c r="F22" s="40"/>
    </row>
    <row r="23" spans="1:7" ht="15.75" x14ac:dyDescent="0.25">
      <c r="A23" s="57"/>
      <c r="B23" s="55" t="s">
        <v>47</v>
      </c>
      <c r="C23" s="42">
        <v>128832572.78583074</v>
      </c>
      <c r="D23" s="56">
        <v>1</v>
      </c>
      <c r="E23" s="168">
        <v>128832572.78583074</v>
      </c>
      <c r="F23" s="40"/>
    </row>
    <row r="24" spans="1:7" ht="15.75" x14ac:dyDescent="0.25">
      <c r="A24" s="57"/>
      <c r="B24" s="55" t="s">
        <v>48</v>
      </c>
      <c r="C24" s="42">
        <v>132678655.93699662</v>
      </c>
      <c r="D24" s="56">
        <v>1</v>
      </c>
      <c r="E24" s="168">
        <v>132678655.93699662</v>
      </c>
      <c r="F24" s="40"/>
    </row>
    <row r="25" spans="1:7" ht="15.75" x14ac:dyDescent="0.25">
      <c r="A25" s="57"/>
      <c r="B25" s="55" t="s">
        <v>49</v>
      </c>
      <c r="C25" s="42">
        <v>129166727.316322</v>
      </c>
      <c r="D25" s="56">
        <v>1</v>
      </c>
      <c r="E25" s="168">
        <v>129166727.316322</v>
      </c>
      <c r="F25" s="40"/>
    </row>
    <row r="26" spans="1:7" ht="15.75" x14ac:dyDescent="0.25">
      <c r="A26" s="57"/>
      <c r="B26" s="55" t="s">
        <v>50</v>
      </c>
      <c r="C26" s="42">
        <v>127328696.38351491</v>
      </c>
      <c r="D26" s="56">
        <v>1</v>
      </c>
      <c r="E26" s="168">
        <v>127328696.38351491</v>
      </c>
      <c r="F26" s="40"/>
    </row>
    <row r="27" spans="1:7" ht="15" x14ac:dyDescent="0.25">
      <c r="B27" s="58" t="s">
        <v>34</v>
      </c>
      <c r="C27" s="59">
        <v>1549756353.9225688</v>
      </c>
      <c r="D27" s="60"/>
      <c r="E27" s="170">
        <v>1549756353.9225688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</sheetData>
  <sheetProtection selectLockedCells="1"/>
  <mergeCells count="8">
    <mergeCell ref="B38:F38"/>
    <mergeCell ref="B35:F37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D2842-A52D-43D4-A9CD-6EE805C23B30}">
  <sheetPr>
    <tabColor rgb="FF00B050"/>
    <pageSetUpPr fitToPage="1"/>
  </sheetPr>
  <dimension ref="A1:H43"/>
  <sheetViews>
    <sheetView showGridLines="0" topLeftCell="A19" zoomScale="70" zoomScaleNormal="70" zoomScaleSheetLayoutView="100" workbookViewId="0">
      <selection activeCell="C26" sqref="C26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85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v>123626420.40473583</v>
      </c>
      <c r="D15" s="56">
        <v>1</v>
      </c>
      <c r="E15" s="168">
        <v>123626420.40473583</v>
      </c>
      <c r="F15" s="40"/>
    </row>
    <row r="16" spans="1:8" ht="15.75" x14ac:dyDescent="0.25">
      <c r="A16" s="54"/>
      <c r="B16" s="55" t="s">
        <v>39</v>
      </c>
      <c r="C16" s="42">
        <v>127731056.06350857</v>
      </c>
      <c r="D16" s="56">
        <v>1</v>
      </c>
      <c r="E16" s="168">
        <v>127731056.06350857</v>
      </c>
      <c r="F16" s="40"/>
    </row>
    <row r="17" spans="1:7" ht="15.75" x14ac:dyDescent="0.25">
      <c r="A17" s="54"/>
      <c r="B17" s="55" t="s">
        <v>40</v>
      </c>
      <c r="C17" s="42">
        <v>130892479.01397301</v>
      </c>
      <c r="D17" s="56">
        <v>1</v>
      </c>
      <c r="E17" s="168">
        <v>130892479.01397301</v>
      </c>
      <c r="F17" s="40"/>
    </row>
    <row r="18" spans="1:7" ht="15.75" x14ac:dyDescent="0.25">
      <c r="A18" s="54"/>
      <c r="B18" s="55" t="s">
        <v>41</v>
      </c>
      <c r="C18" s="42">
        <v>122595364.74347125</v>
      </c>
      <c r="D18" s="56">
        <v>1</v>
      </c>
      <c r="E18" s="168">
        <v>122595364.74347125</v>
      </c>
      <c r="F18" s="40"/>
    </row>
    <row r="19" spans="1:7" ht="15.75" x14ac:dyDescent="0.25">
      <c r="A19" s="54"/>
      <c r="B19" s="55" t="s">
        <v>42</v>
      </c>
      <c r="C19" s="42">
        <v>130059354.52230375</v>
      </c>
      <c r="D19" s="56">
        <v>1</v>
      </c>
      <c r="E19" s="168">
        <v>130059354.52230375</v>
      </c>
      <c r="F19" s="40"/>
    </row>
    <row r="20" spans="1:7" ht="15.75" x14ac:dyDescent="0.25">
      <c r="A20" s="57"/>
      <c r="B20" s="55" t="s">
        <v>43</v>
      </c>
      <c r="C20" s="42">
        <v>122554121.23496459</v>
      </c>
      <c r="D20" s="56">
        <v>1</v>
      </c>
      <c r="E20" s="168">
        <v>122554121.23496459</v>
      </c>
      <c r="F20" s="40"/>
    </row>
    <row r="21" spans="1:7" ht="15.75" x14ac:dyDescent="0.25">
      <c r="A21" s="57"/>
      <c r="B21" s="55" t="s">
        <v>45</v>
      </c>
      <c r="C21" s="42">
        <v>128166949.44496214</v>
      </c>
      <c r="D21" s="56">
        <v>1</v>
      </c>
      <c r="E21" s="168">
        <v>128166949.44496214</v>
      </c>
      <c r="F21" s="40"/>
    </row>
    <row r="22" spans="1:7" ht="15.75" x14ac:dyDescent="0.25">
      <c r="A22" s="57"/>
      <c r="B22" s="55" t="s">
        <v>46</v>
      </c>
      <c r="C22" s="42">
        <v>127962336.83219932</v>
      </c>
      <c r="D22" s="56">
        <v>1</v>
      </c>
      <c r="E22" s="168">
        <v>127962336.83219932</v>
      </c>
      <c r="F22" s="40"/>
    </row>
    <row r="23" spans="1:7" ht="15.75" x14ac:dyDescent="0.25">
      <c r="A23" s="57"/>
      <c r="B23" s="55" t="s">
        <v>47</v>
      </c>
      <c r="C23" s="42">
        <v>126857002.05852807</v>
      </c>
      <c r="D23" s="56">
        <v>1</v>
      </c>
      <c r="E23" s="168">
        <v>126857002.05852807</v>
      </c>
      <c r="F23" s="40"/>
    </row>
    <row r="24" spans="1:7" ht="15.75" x14ac:dyDescent="0.25">
      <c r="A24" s="57"/>
      <c r="B24" s="55" t="s">
        <v>48</v>
      </c>
      <c r="C24" s="42">
        <v>130405479.37983699</v>
      </c>
      <c r="D24" s="56">
        <v>1</v>
      </c>
      <c r="E24" s="168">
        <v>130405479.37983699</v>
      </c>
      <c r="F24" s="40"/>
    </row>
    <row r="25" spans="1:7" ht="15.75" x14ac:dyDescent="0.25">
      <c r="A25" s="57"/>
      <c r="B25" s="55" t="s">
        <v>49</v>
      </c>
      <c r="C25" s="42">
        <v>126343612.60372664</v>
      </c>
      <c r="D25" s="56">
        <v>1</v>
      </c>
      <c r="E25" s="168">
        <v>126343612.60372664</v>
      </c>
      <c r="F25" s="40"/>
    </row>
    <row r="26" spans="1:7" ht="15.75" x14ac:dyDescent="0.25">
      <c r="A26" s="57"/>
      <c r="B26" s="55" t="s">
        <v>50</v>
      </c>
      <c r="C26" s="42">
        <v>124322366.18441652</v>
      </c>
      <c r="D26" s="56">
        <v>1</v>
      </c>
      <c r="E26" s="168">
        <v>124322366.18441652</v>
      </c>
      <c r="F26" s="40"/>
    </row>
    <row r="27" spans="1:7" ht="15" x14ac:dyDescent="0.25">
      <c r="B27" s="58" t="s">
        <v>34</v>
      </c>
      <c r="C27" s="59">
        <v>1521516542.4866266</v>
      </c>
      <c r="D27" s="60"/>
      <c r="E27" s="170">
        <v>1521516542.4866266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</sheetData>
  <sheetProtection selectLockedCells="1"/>
  <mergeCells count="8">
    <mergeCell ref="B38:F38"/>
    <mergeCell ref="B35:F37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57E11-012F-4613-92BE-1251759F6A94}">
  <sheetPr>
    <tabColor rgb="FF00B050"/>
    <pageSetUpPr fitToPage="1"/>
  </sheetPr>
  <dimension ref="A1:H43"/>
  <sheetViews>
    <sheetView showGridLines="0" topLeftCell="A14" zoomScale="70" zoomScaleNormal="70" zoomScaleSheetLayoutView="100" workbookViewId="0">
      <selection activeCell="C26" sqref="C26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86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v>114476975.35423024</v>
      </c>
      <c r="D15" s="56">
        <v>1</v>
      </c>
      <c r="E15" s="168">
        <v>114476975.35423024</v>
      </c>
      <c r="F15" s="40"/>
    </row>
    <row r="16" spans="1:8" ht="15.75" x14ac:dyDescent="0.25">
      <c r="A16" s="54"/>
      <c r="B16" s="55" t="s">
        <v>39</v>
      </c>
      <c r="C16" s="42">
        <v>115264815.51723589</v>
      </c>
      <c r="D16" s="56">
        <v>1</v>
      </c>
      <c r="E16" s="168">
        <v>115264815.51723589</v>
      </c>
      <c r="F16" s="40"/>
    </row>
    <row r="17" spans="1:7" ht="15.75" x14ac:dyDescent="0.25">
      <c r="A17" s="54"/>
      <c r="B17" s="55" t="s">
        <v>40</v>
      </c>
      <c r="C17" s="42">
        <v>122139388.65817784</v>
      </c>
      <c r="D17" s="56">
        <v>1</v>
      </c>
      <c r="E17" s="168">
        <v>122139388.65817784</v>
      </c>
      <c r="F17" s="40"/>
    </row>
    <row r="18" spans="1:7" ht="15.75" x14ac:dyDescent="0.25">
      <c r="A18" s="54"/>
      <c r="B18" s="55" t="s">
        <v>41</v>
      </c>
      <c r="C18" s="42">
        <v>117169519.33964604</v>
      </c>
      <c r="D18" s="56">
        <v>1</v>
      </c>
      <c r="E18" s="168">
        <v>117169519.33964604</v>
      </c>
      <c r="F18" s="40"/>
    </row>
    <row r="19" spans="1:7" ht="15.75" x14ac:dyDescent="0.25">
      <c r="A19" s="54"/>
      <c r="B19" s="55" t="s">
        <v>42</v>
      </c>
      <c r="C19" s="42">
        <v>120179328.36986944</v>
      </c>
      <c r="D19" s="56">
        <v>1</v>
      </c>
      <c r="E19" s="168">
        <v>120179328.36986944</v>
      </c>
      <c r="F19" s="40"/>
    </row>
    <row r="20" spans="1:7" ht="15.75" x14ac:dyDescent="0.25">
      <c r="A20" s="57"/>
      <c r="B20" s="55" t="s">
        <v>43</v>
      </c>
      <c r="C20" s="42">
        <v>116104153.6593118</v>
      </c>
      <c r="D20" s="56">
        <v>1</v>
      </c>
      <c r="E20" s="168">
        <v>116104153.6593118</v>
      </c>
      <c r="F20" s="40"/>
    </row>
    <row r="21" spans="1:7" ht="15.75" x14ac:dyDescent="0.25">
      <c r="A21" s="57"/>
      <c r="B21" s="55" t="s">
        <v>45</v>
      </c>
      <c r="C21" s="42">
        <v>116963136.44234702</v>
      </c>
      <c r="D21" s="56">
        <v>1</v>
      </c>
      <c r="E21" s="168">
        <v>116963136.44234702</v>
      </c>
      <c r="F21" s="40"/>
    </row>
    <row r="22" spans="1:7" ht="15.75" x14ac:dyDescent="0.25">
      <c r="A22" s="57"/>
      <c r="B22" s="55" t="s">
        <v>46</v>
      </c>
      <c r="C22" s="42">
        <v>117258725.77875867</v>
      </c>
      <c r="D22" s="56">
        <v>1</v>
      </c>
      <c r="E22" s="168">
        <v>117258725.77875867</v>
      </c>
      <c r="F22" s="40"/>
    </row>
    <row r="23" spans="1:7" ht="15.75" x14ac:dyDescent="0.25">
      <c r="A23" s="57"/>
      <c r="B23" s="55" t="s">
        <v>47</v>
      </c>
      <c r="C23" s="42">
        <v>117135640.04876488</v>
      </c>
      <c r="D23" s="56">
        <v>1</v>
      </c>
      <c r="E23" s="168">
        <v>117135640.04876488</v>
      </c>
      <c r="F23" s="40"/>
    </row>
    <row r="24" spans="1:7" ht="15.75" x14ac:dyDescent="0.25">
      <c r="A24" s="57"/>
      <c r="B24" s="55" t="s">
        <v>48</v>
      </c>
      <c r="C24" s="42">
        <v>120068979.97120291</v>
      </c>
      <c r="D24" s="56">
        <v>1</v>
      </c>
      <c r="E24" s="168">
        <v>120068979.97120291</v>
      </c>
      <c r="F24" s="40"/>
    </row>
    <row r="25" spans="1:7" ht="15.75" x14ac:dyDescent="0.25">
      <c r="A25" s="57"/>
      <c r="B25" s="55" t="s">
        <v>49</v>
      </c>
      <c r="C25" s="42">
        <v>116926851.11297594</v>
      </c>
      <c r="D25" s="56">
        <v>1</v>
      </c>
      <c r="E25" s="168">
        <v>116926851.11297594</v>
      </c>
      <c r="F25" s="40"/>
    </row>
    <row r="26" spans="1:7" ht="15.75" x14ac:dyDescent="0.25">
      <c r="A26" s="57"/>
      <c r="B26" s="55" t="s">
        <v>50</v>
      </c>
      <c r="C26" s="42">
        <v>113986734.75321536</v>
      </c>
      <c r="D26" s="56">
        <v>1</v>
      </c>
      <c r="E26" s="168">
        <v>113986734.75321536</v>
      </c>
      <c r="F26" s="40"/>
    </row>
    <row r="27" spans="1:7" ht="15" x14ac:dyDescent="0.25">
      <c r="B27" s="58" t="s">
        <v>34</v>
      </c>
      <c r="C27" s="59">
        <v>1407674249.0057359</v>
      </c>
      <c r="D27" s="60"/>
      <c r="E27" s="170">
        <v>1407674249.0057359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</sheetData>
  <sheetProtection selectLockedCells="1"/>
  <mergeCells count="8">
    <mergeCell ref="B38:F38"/>
    <mergeCell ref="B35:F37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9660B-E1A3-42C3-A6A5-A86173982CB8}">
  <sheetPr>
    <tabColor rgb="FF00B050"/>
    <pageSetUpPr fitToPage="1"/>
  </sheetPr>
  <dimension ref="A1:H43"/>
  <sheetViews>
    <sheetView showGridLines="0" topLeftCell="A14" zoomScale="70" zoomScaleNormal="70" zoomScaleSheetLayoutView="100" workbookViewId="0">
      <selection activeCell="C26" sqref="C26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87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v>73221211.702549845</v>
      </c>
      <c r="D15" s="56">
        <v>1</v>
      </c>
      <c r="E15" s="168">
        <v>73221211.702549845</v>
      </c>
      <c r="F15" s="40"/>
    </row>
    <row r="16" spans="1:8" ht="15.75" x14ac:dyDescent="0.25">
      <c r="A16" s="54"/>
      <c r="B16" s="55" t="s">
        <v>39</v>
      </c>
      <c r="C16" s="42">
        <v>75062198.044140115</v>
      </c>
      <c r="D16" s="56">
        <v>1</v>
      </c>
      <c r="E16" s="168">
        <v>75062198.044140115</v>
      </c>
      <c r="F16" s="40"/>
    </row>
    <row r="17" spans="1:7" ht="15.75" x14ac:dyDescent="0.25">
      <c r="A17" s="54"/>
      <c r="B17" s="55" t="s">
        <v>40</v>
      </c>
      <c r="C17" s="42">
        <v>77700140.20991537</v>
      </c>
      <c r="D17" s="56">
        <v>1</v>
      </c>
      <c r="E17" s="168">
        <v>77700140.20991537</v>
      </c>
      <c r="F17" s="40"/>
    </row>
    <row r="18" spans="1:7" ht="15.75" x14ac:dyDescent="0.25">
      <c r="A18" s="54"/>
      <c r="B18" s="55" t="s">
        <v>41</v>
      </c>
      <c r="C18" s="42">
        <v>74031987.492312059</v>
      </c>
      <c r="D18" s="56">
        <v>1</v>
      </c>
      <c r="E18" s="168">
        <v>74031987.492312059</v>
      </c>
      <c r="F18" s="40"/>
    </row>
    <row r="19" spans="1:7" ht="15.75" x14ac:dyDescent="0.25">
      <c r="A19" s="54"/>
      <c r="B19" s="55" t="s">
        <v>42</v>
      </c>
      <c r="C19" s="42">
        <v>76989171.149352014</v>
      </c>
      <c r="D19" s="56">
        <v>1</v>
      </c>
      <c r="E19" s="168">
        <v>76989171.149352014</v>
      </c>
      <c r="F19" s="40"/>
    </row>
    <row r="20" spans="1:7" ht="15.75" x14ac:dyDescent="0.25">
      <c r="A20" s="57"/>
      <c r="B20" s="55" t="s">
        <v>43</v>
      </c>
      <c r="C20" s="42">
        <v>73222942.7705338</v>
      </c>
      <c r="D20" s="56">
        <v>1</v>
      </c>
      <c r="E20" s="168">
        <v>73222942.7705338</v>
      </c>
      <c r="F20" s="40"/>
    </row>
    <row r="21" spans="1:7" ht="15.75" x14ac:dyDescent="0.25">
      <c r="A21" s="57"/>
      <c r="B21" s="55" t="s">
        <v>45</v>
      </c>
      <c r="C21" s="42">
        <v>74954790.128027618</v>
      </c>
      <c r="D21" s="56">
        <v>1</v>
      </c>
      <c r="E21" s="168">
        <v>74954790.128027618</v>
      </c>
      <c r="F21" s="40"/>
    </row>
    <row r="22" spans="1:7" ht="15.75" x14ac:dyDescent="0.25">
      <c r="A22" s="57"/>
      <c r="B22" s="55" t="s">
        <v>46</v>
      </c>
      <c r="C22" s="42">
        <v>75294990.270393535</v>
      </c>
      <c r="D22" s="56">
        <v>1</v>
      </c>
      <c r="E22" s="168">
        <v>75294990.270393535</v>
      </c>
      <c r="F22" s="40"/>
    </row>
    <row r="23" spans="1:7" ht="15.75" x14ac:dyDescent="0.25">
      <c r="A23" s="57"/>
      <c r="B23" s="55" t="s">
        <v>47</v>
      </c>
      <c r="C23" s="42">
        <v>74342927.195420042</v>
      </c>
      <c r="D23" s="56">
        <v>1</v>
      </c>
      <c r="E23" s="168">
        <v>74342927.195420042</v>
      </c>
      <c r="F23" s="40"/>
    </row>
    <row r="24" spans="1:7" ht="15.75" x14ac:dyDescent="0.25">
      <c r="A24" s="57"/>
      <c r="B24" s="55" t="s">
        <v>48</v>
      </c>
      <c r="C24" s="42">
        <v>76824263.907035664</v>
      </c>
      <c r="D24" s="56">
        <v>1</v>
      </c>
      <c r="E24" s="168">
        <v>76824263.907035664</v>
      </c>
      <c r="F24" s="40"/>
    </row>
    <row r="25" spans="1:7" ht="15.75" x14ac:dyDescent="0.25">
      <c r="A25" s="57"/>
      <c r="B25" s="55" t="s">
        <v>49</v>
      </c>
      <c r="C25" s="42">
        <v>74476863.941365808</v>
      </c>
      <c r="D25" s="56">
        <v>1</v>
      </c>
      <c r="E25" s="168">
        <v>74476863.941365808</v>
      </c>
      <c r="F25" s="40"/>
    </row>
    <row r="26" spans="1:7" ht="15.75" x14ac:dyDescent="0.25">
      <c r="A26" s="57"/>
      <c r="B26" s="55" t="s">
        <v>50</v>
      </c>
      <c r="C26" s="42">
        <v>73098198.68615976</v>
      </c>
      <c r="D26" s="56">
        <v>1</v>
      </c>
      <c r="E26" s="168">
        <v>73098198.68615976</v>
      </c>
      <c r="F26" s="40"/>
    </row>
    <row r="27" spans="1:7" ht="15" x14ac:dyDescent="0.25">
      <c r="B27" s="58" t="s">
        <v>34</v>
      </c>
      <c r="C27" s="59">
        <v>899219685.49720562</v>
      </c>
      <c r="D27" s="60"/>
      <c r="E27" s="170">
        <v>899219685.49720562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</sheetData>
  <sheetProtection selectLockedCells="1"/>
  <mergeCells count="8">
    <mergeCell ref="B38:F38"/>
    <mergeCell ref="B35:F37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E61CB-5946-4138-996A-6500282151E6}">
  <sheetPr>
    <tabColor rgb="FF00B050"/>
    <pageSetUpPr fitToPage="1"/>
  </sheetPr>
  <dimension ref="A1:H43"/>
  <sheetViews>
    <sheetView showGridLines="0" topLeftCell="A11" zoomScale="70" zoomScaleNormal="70" zoomScaleSheetLayoutView="100" workbookViewId="0">
      <selection activeCell="C26" sqref="C26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88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v>74561848.475136802</v>
      </c>
      <c r="D15" s="56">
        <v>1</v>
      </c>
      <c r="E15" s="168">
        <v>74561848.475136802</v>
      </c>
      <c r="F15" s="40"/>
    </row>
    <row r="16" spans="1:8" ht="15.75" x14ac:dyDescent="0.25">
      <c r="A16" s="54"/>
      <c r="B16" s="55" t="s">
        <v>39</v>
      </c>
      <c r="C16" s="42">
        <v>77034178.706359878</v>
      </c>
      <c r="D16" s="56">
        <v>1</v>
      </c>
      <c r="E16" s="168">
        <v>77034178.706359878</v>
      </c>
      <c r="F16" s="40"/>
    </row>
    <row r="17" spans="1:7" ht="15.75" x14ac:dyDescent="0.25">
      <c r="A17" s="54"/>
      <c r="B17" s="55" t="s">
        <v>40</v>
      </c>
      <c r="C17" s="42">
        <v>79666660.049940467</v>
      </c>
      <c r="D17" s="56">
        <v>1</v>
      </c>
      <c r="E17" s="168">
        <v>79666660.049940467</v>
      </c>
      <c r="F17" s="40"/>
    </row>
    <row r="18" spans="1:7" ht="15.75" x14ac:dyDescent="0.25">
      <c r="A18" s="54"/>
      <c r="B18" s="55" t="s">
        <v>41</v>
      </c>
      <c r="C18" s="42">
        <v>77370596.515586093</v>
      </c>
      <c r="D18" s="56">
        <v>1</v>
      </c>
      <c r="E18" s="168">
        <v>77370596.515586093</v>
      </c>
      <c r="F18" s="40"/>
    </row>
    <row r="19" spans="1:7" ht="15.75" x14ac:dyDescent="0.25">
      <c r="A19" s="54"/>
      <c r="B19" s="55" t="s">
        <v>42</v>
      </c>
      <c r="C19" s="42">
        <v>79054347.498112276</v>
      </c>
      <c r="D19" s="56">
        <v>1</v>
      </c>
      <c r="E19" s="168">
        <v>79054347.498112276</v>
      </c>
      <c r="F19" s="40"/>
    </row>
    <row r="20" spans="1:7" ht="15.75" x14ac:dyDescent="0.25">
      <c r="A20" s="57"/>
      <c r="B20" s="55" t="s">
        <v>43</v>
      </c>
      <c r="C20" s="42">
        <v>76425253.180650175</v>
      </c>
      <c r="D20" s="56">
        <v>1</v>
      </c>
      <c r="E20" s="168">
        <v>76425253.180650175</v>
      </c>
      <c r="F20" s="40"/>
    </row>
    <row r="21" spans="1:7" ht="15.75" x14ac:dyDescent="0.25">
      <c r="A21" s="57"/>
      <c r="B21" s="55" t="s">
        <v>45</v>
      </c>
      <c r="C21" s="42">
        <v>77285647.216719314</v>
      </c>
      <c r="D21" s="56">
        <v>1</v>
      </c>
      <c r="E21" s="168">
        <v>77285647.216719314</v>
      </c>
      <c r="F21" s="40"/>
    </row>
    <row r="22" spans="1:7" ht="15.75" x14ac:dyDescent="0.25">
      <c r="A22" s="57"/>
      <c r="B22" s="55" t="s">
        <v>46</v>
      </c>
      <c r="C22" s="42">
        <v>77654874.577917233</v>
      </c>
      <c r="D22" s="56">
        <v>1</v>
      </c>
      <c r="E22" s="168">
        <v>77654874.577917233</v>
      </c>
      <c r="F22" s="40"/>
    </row>
    <row r="23" spans="1:7" ht="15.75" x14ac:dyDescent="0.25">
      <c r="A23" s="57"/>
      <c r="B23" s="55" t="s">
        <v>47</v>
      </c>
      <c r="C23" s="42">
        <v>76744501.058729768</v>
      </c>
      <c r="D23" s="56">
        <v>1</v>
      </c>
      <c r="E23" s="168">
        <v>76744501.058729768</v>
      </c>
      <c r="F23" s="40"/>
    </row>
    <row r="24" spans="1:7" ht="15.75" x14ac:dyDescent="0.25">
      <c r="A24" s="57"/>
      <c r="B24" s="55" t="s">
        <v>48</v>
      </c>
      <c r="C24" s="42">
        <v>78948737.71950762</v>
      </c>
      <c r="D24" s="56">
        <v>1</v>
      </c>
      <c r="E24" s="168">
        <v>78948737.71950762</v>
      </c>
      <c r="F24" s="40"/>
    </row>
    <row r="25" spans="1:7" ht="15.75" x14ac:dyDescent="0.25">
      <c r="A25" s="57"/>
      <c r="B25" s="55" t="s">
        <v>49</v>
      </c>
      <c r="C25" s="42">
        <v>76893677.665662184</v>
      </c>
      <c r="D25" s="56">
        <v>1</v>
      </c>
      <c r="E25" s="168">
        <v>76893677.665662184</v>
      </c>
      <c r="F25" s="40"/>
    </row>
    <row r="26" spans="1:7" ht="15.75" x14ac:dyDescent="0.25">
      <c r="A26" s="57"/>
      <c r="B26" s="55" t="s">
        <v>50</v>
      </c>
      <c r="C26" s="42">
        <v>75130814.122606412</v>
      </c>
      <c r="D26" s="56">
        <v>1</v>
      </c>
      <c r="E26" s="168">
        <v>75130814.122606412</v>
      </c>
      <c r="F26" s="40"/>
    </row>
    <row r="27" spans="1:7" ht="15" x14ac:dyDescent="0.25">
      <c r="B27" s="58" t="s">
        <v>34</v>
      </c>
      <c r="C27" s="59">
        <v>926771136.78692806</v>
      </c>
      <c r="D27" s="60"/>
      <c r="E27" s="170">
        <v>926771136.78692806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</sheetData>
  <sheetProtection selectLockedCells="1"/>
  <mergeCells count="8">
    <mergeCell ref="B38:F38"/>
    <mergeCell ref="B35:F37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ADA2-CF47-4553-BF27-6B5FCC589836}">
  <sheetPr>
    <tabColor rgb="FF00B050"/>
    <pageSetUpPr fitToPage="1"/>
  </sheetPr>
  <dimension ref="A1:H43"/>
  <sheetViews>
    <sheetView showGridLines="0" topLeftCell="A16" zoomScale="70" zoomScaleNormal="70" zoomScaleSheetLayoutView="100" workbookViewId="0">
      <selection activeCell="C26" sqref="C26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89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v>167539521.27006572</v>
      </c>
      <c r="D15" s="56">
        <v>1</v>
      </c>
      <c r="E15" s="168">
        <v>167539521.27006572</v>
      </c>
      <c r="F15" s="40"/>
    </row>
    <row r="16" spans="1:8" ht="15.75" x14ac:dyDescent="0.25">
      <c r="A16" s="54"/>
      <c r="B16" s="55" t="s">
        <v>39</v>
      </c>
      <c r="C16" s="42">
        <v>24920124.294359922</v>
      </c>
      <c r="D16" s="56">
        <v>1</v>
      </c>
      <c r="E16" s="168">
        <v>24920124.294359922</v>
      </c>
      <c r="F16" s="40"/>
    </row>
    <row r="17" spans="1:7" ht="15.75" x14ac:dyDescent="0.25">
      <c r="A17" s="54"/>
      <c r="B17" s="55" t="s">
        <v>40</v>
      </c>
      <c r="C17" s="42">
        <v>24416220.875922125</v>
      </c>
      <c r="D17" s="56">
        <v>1</v>
      </c>
      <c r="E17" s="168">
        <v>24416220.875922125</v>
      </c>
      <c r="F17" s="40"/>
    </row>
    <row r="18" spans="1:7" ht="15.75" x14ac:dyDescent="0.25">
      <c r="A18" s="54"/>
      <c r="B18" s="55" t="s">
        <v>41</v>
      </c>
      <c r="C18" s="42">
        <v>21110830.360595878</v>
      </c>
      <c r="D18" s="56">
        <v>1</v>
      </c>
      <c r="E18" s="168">
        <v>21110830.360595878</v>
      </c>
      <c r="F18" s="40"/>
    </row>
    <row r="19" spans="1:7" ht="15.75" x14ac:dyDescent="0.25">
      <c r="A19" s="54"/>
      <c r="B19" s="55" t="s">
        <v>42</v>
      </c>
      <c r="C19" s="42">
        <v>22637613.437816095</v>
      </c>
      <c r="D19" s="56">
        <v>1</v>
      </c>
      <c r="E19" s="168">
        <v>22637613.437816095</v>
      </c>
      <c r="F19" s="40"/>
    </row>
    <row r="20" spans="1:7" ht="15.75" x14ac:dyDescent="0.25">
      <c r="A20" s="57"/>
      <c r="B20" s="55" t="s">
        <v>43</v>
      </c>
      <c r="C20" s="42">
        <v>21575279.875217397</v>
      </c>
      <c r="D20" s="56">
        <v>1</v>
      </c>
      <c r="E20" s="168">
        <v>21575279.875217397</v>
      </c>
      <c r="F20" s="40"/>
    </row>
    <row r="21" spans="1:7" ht="15.75" x14ac:dyDescent="0.25">
      <c r="A21" s="57"/>
      <c r="B21" s="55" t="s">
        <v>45</v>
      </c>
      <c r="C21" s="42">
        <v>23349606.814473897</v>
      </c>
      <c r="D21" s="56">
        <v>1</v>
      </c>
      <c r="E21" s="168">
        <v>23349606.814473897</v>
      </c>
      <c r="F21" s="40"/>
    </row>
    <row r="22" spans="1:7" ht="15.75" x14ac:dyDescent="0.25">
      <c r="A22" s="57"/>
      <c r="B22" s="55" t="s">
        <v>46</v>
      </c>
      <c r="C22" s="42">
        <v>24025463.50531942</v>
      </c>
      <c r="D22" s="56">
        <v>1</v>
      </c>
      <c r="E22" s="168">
        <v>24025463.50531942</v>
      </c>
      <c r="F22" s="40"/>
    </row>
    <row r="23" spans="1:7" ht="15.75" x14ac:dyDescent="0.25">
      <c r="A23" s="57"/>
      <c r="B23" s="55" t="s">
        <v>47</v>
      </c>
      <c r="C23" s="42">
        <v>25334470.932891373</v>
      </c>
      <c r="D23" s="56">
        <v>1</v>
      </c>
      <c r="E23" s="168">
        <v>25334470.932891373</v>
      </c>
      <c r="F23" s="40"/>
    </row>
    <row r="24" spans="1:7" ht="15.75" x14ac:dyDescent="0.25">
      <c r="A24" s="57"/>
      <c r="B24" s="55" t="s">
        <v>48</v>
      </c>
      <c r="C24" s="42">
        <v>25721459.868533101</v>
      </c>
      <c r="D24" s="56">
        <v>1</v>
      </c>
      <c r="E24" s="168">
        <v>25721459.868533101</v>
      </c>
      <c r="F24" s="40"/>
    </row>
    <row r="25" spans="1:7" ht="15.75" x14ac:dyDescent="0.25">
      <c r="A25" s="57"/>
      <c r="B25" s="55" t="s">
        <v>49</v>
      </c>
      <c r="C25" s="42">
        <v>25327339.042915598</v>
      </c>
      <c r="D25" s="56">
        <v>1</v>
      </c>
      <c r="E25" s="168">
        <v>25327339.042915598</v>
      </c>
      <c r="F25" s="40"/>
    </row>
    <row r="26" spans="1:7" ht="15.75" x14ac:dyDescent="0.25">
      <c r="A26" s="57"/>
      <c r="B26" s="55" t="s">
        <v>50</v>
      </c>
      <c r="C26" s="42">
        <v>25067237.656507015</v>
      </c>
      <c r="D26" s="56">
        <v>1</v>
      </c>
      <c r="E26" s="168">
        <v>25067237.656507015</v>
      </c>
      <c r="F26" s="40"/>
    </row>
    <row r="27" spans="1:7" ht="15" x14ac:dyDescent="0.25">
      <c r="B27" s="58" t="s">
        <v>34</v>
      </c>
      <c r="C27" s="59">
        <v>431025167.93461752</v>
      </c>
      <c r="D27" s="60"/>
      <c r="E27" s="170">
        <v>431025167.93461752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</sheetData>
  <sheetProtection selectLockedCells="1"/>
  <mergeCells count="8">
    <mergeCell ref="B38:F38"/>
    <mergeCell ref="B35:F37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DF924-D046-4BA3-87BB-C31ED270BDF7}">
  <sheetPr>
    <tabColor rgb="FF00B050"/>
    <pageSetUpPr fitToPage="1"/>
  </sheetPr>
  <dimension ref="A1:H43"/>
  <sheetViews>
    <sheetView showGridLines="0" topLeftCell="A16" zoomScale="70" zoomScaleNormal="70" zoomScaleSheetLayoutView="100" workbookViewId="0">
      <selection activeCell="C26" sqref="C26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90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v>77280371.041757345</v>
      </c>
      <c r="D15" s="56">
        <v>1</v>
      </c>
      <c r="E15" s="168">
        <v>77280371.041757345</v>
      </c>
      <c r="F15" s="40"/>
    </row>
    <row r="16" spans="1:8" ht="15.75" x14ac:dyDescent="0.25">
      <c r="A16" s="54"/>
      <c r="B16" s="55" t="s">
        <v>39</v>
      </c>
      <c r="C16" s="42">
        <v>77132595.455716401</v>
      </c>
      <c r="D16" s="56">
        <v>1</v>
      </c>
      <c r="E16" s="168">
        <v>77132595.455716401</v>
      </c>
      <c r="F16" s="40"/>
    </row>
    <row r="17" spans="1:7" ht="15.75" x14ac:dyDescent="0.25">
      <c r="A17" s="54"/>
      <c r="B17" s="55" t="s">
        <v>40</v>
      </c>
      <c r="C17" s="42">
        <v>83837790.065841243</v>
      </c>
      <c r="D17" s="56">
        <v>1</v>
      </c>
      <c r="E17" s="168">
        <v>83837790.065841243</v>
      </c>
      <c r="F17" s="40"/>
    </row>
    <row r="18" spans="1:7" ht="15.75" x14ac:dyDescent="0.25">
      <c r="A18" s="54"/>
      <c r="B18" s="55" t="s">
        <v>41</v>
      </c>
      <c r="C18" s="42">
        <v>78295287.364854649</v>
      </c>
      <c r="D18" s="56">
        <v>1</v>
      </c>
      <c r="E18" s="168">
        <v>78295287.364854649</v>
      </c>
      <c r="F18" s="40"/>
    </row>
    <row r="19" spans="1:7" ht="15.75" x14ac:dyDescent="0.25">
      <c r="A19" s="54"/>
      <c r="B19" s="55" t="s">
        <v>42</v>
      </c>
      <c r="C19" s="42">
        <v>81055260.271582991</v>
      </c>
      <c r="D19" s="56">
        <v>1</v>
      </c>
      <c r="E19" s="168">
        <v>81055260.271582991</v>
      </c>
      <c r="F19" s="40"/>
    </row>
    <row r="20" spans="1:7" ht="15.75" x14ac:dyDescent="0.25">
      <c r="A20" s="57"/>
      <c r="B20" s="55" t="s">
        <v>43</v>
      </c>
      <c r="C20" s="42">
        <v>76928465.751829877</v>
      </c>
      <c r="D20" s="56">
        <v>1</v>
      </c>
      <c r="E20" s="168">
        <v>76928465.751829877</v>
      </c>
      <c r="F20" s="40"/>
    </row>
    <row r="21" spans="1:7" ht="15.75" x14ac:dyDescent="0.25">
      <c r="A21" s="57"/>
      <c r="B21" s="55" t="s">
        <v>45</v>
      </c>
      <c r="C21" s="42">
        <v>82804178.281594545</v>
      </c>
      <c r="D21" s="56">
        <v>1</v>
      </c>
      <c r="E21" s="168">
        <v>82804178.281594545</v>
      </c>
      <c r="F21" s="40"/>
    </row>
    <row r="22" spans="1:7" ht="15.75" x14ac:dyDescent="0.25">
      <c r="A22" s="57"/>
      <c r="B22" s="55" t="s">
        <v>46</v>
      </c>
      <c r="C22" s="42">
        <v>81729965.620626718</v>
      </c>
      <c r="D22" s="56">
        <v>1</v>
      </c>
      <c r="E22" s="168">
        <v>81729965.620626718</v>
      </c>
      <c r="F22" s="40"/>
    </row>
    <row r="23" spans="1:7" ht="15.75" x14ac:dyDescent="0.25">
      <c r="A23" s="57"/>
      <c r="B23" s="55" t="s">
        <v>47</v>
      </c>
      <c r="C23" s="42">
        <v>81167465.72326535</v>
      </c>
      <c r="D23" s="56">
        <v>1</v>
      </c>
      <c r="E23" s="168">
        <v>81167465.72326535</v>
      </c>
      <c r="F23" s="40"/>
    </row>
    <row r="24" spans="1:7" ht="15.75" x14ac:dyDescent="0.25">
      <c r="A24" s="57"/>
      <c r="B24" s="55" t="s">
        <v>48</v>
      </c>
      <c r="C24" s="42">
        <v>83476778.448693097</v>
      </c>
      <c r="D24" s="56">
        <v>1</v>
      </c>
      <c r="E24" s="168">
        <v>83476778.448693097</v>
      </c>
      <c r="F24" s="40"/>
    </row>
    <row r="25" spans="1:7" ht="15.75" x14ac:dyDescent="0.25">
      <c r="A25" s="57"/>
      <c r="B25" s="55" t="s">
        <v>49</v>
      </c>
      <c r="C25" s="42">
        <v>80644873.705885977</v>
      </c>
      <c r="D25" s="56">
        <v>1</v>
      </c>
      <c r="E25" s="168">
        <v>80644873.705885977</v>
      </c>
      <c r="F25" s="40"/>
    </row>
    <row r="26" spans="1:7" ht="15.75" x14ac:dyDescent="0.25">
      <c r="A26" s="57"/>
      <c r="B26" s="55" t="s">
        <v>50</v>
      </c>
      <c r="C26" s="42">
        <v>78965991.273072898</v>
      </c>
      <c r="D26" s="56">
        <v>1</v>
      </c>
      <c r="E26" s="168">
        <v>78965991.273072898</v>
      </c>
      <c r="F26" s="40"/>
    </row>
    <row r="27" spans="1:7" ht="15" x14ac:dyDescent="0.25">
      <c r="B27" s="58" t="s">
        <v>34</v>
      </c>
      <c r="C27" s="59">
        <v>963319023.00472093</v>
      </c>
      <c r="D27" s="60"/>
      <c r="E27" s="170">
        <v>963319023.00472093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</sheetData>
  <sheetProtection selectLockedCells="1"/>
  <mergeCells count="8">
    <mergeCell ref="B38:F38"/>
    <mergeCell ref="B35:F37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2C925-721C-4424-B0BF-D19709805BCB}">
  <sheetPr>
    <tabColor rgb="FF00B050"/>
    <pageSetUpPr fitToPage="1"/>
  </sheetPr>
  <dimension ref="A1:H43"/>
  <sheetViews>
    <sheetView showGridLines="0" tabSelected="1" topLeftCell="A9" zoomScale="70" zoomScaleNormal="70" zoomScaleSheetLayoutView="100" workbookViewId="0">
      <selection activeCell="E22" sqref="E22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104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v>136276560.28246513</v>
      </c>
      <c r="D15" s="56">
        <v>1</v>
      </c>
      <c r="E15" s="168">
        <v>136276560.28246513</v>
      </c>
      <c r="F15" s="40"/>
    </row>
    <row r="16" spans="1:8" ht="15.75" x14ac:dyDescent="0.25">
      <c r="A16" s="54"/>
      <c r="B16" s="55" t="s">
        <v>39</v>
      </c>
      <c r="C16" s="42">
        <v>135944995.29900983</v>
      </c>
      <c r="D16" s="56">
        <v>1</v>
      </c>
      <c r="E16" s="168">
        <v>135944995.29900983</v>
      </c>
      <c r="F16" s="40"/>
    </row>
    <row r="17" spans="1:7" ht="15.75" x14ac:dyDescent="0.25">
      <c r="A17" s="54"/>
      <c r="B17" s="55" t="s">
        <v>40</v>
      </c>
      <c r="C17" s="42">
        <v>142857941.32203451</v>
      </c>
      <c r="D17" s="56">
        <v>1</v>
      </c>
      <c r="E17" s="168">
        <v>142857941.32203451</v>
      </c>
      <c r="F17" s="40"/>
    </row>
    <row r="18" spans="1:7" ht="15.75" x14ac:dyDescent="0.25">
      <c r="A18" s="54"/>
      <c r="B18" s="55" t="s">
        <v>41</v>
      </c>
      <c r="C18" s="42">
        <v>136577406.07284671</v>
      </c>
      <c r="D18" s="56">
        <v>1</v>
      </c>
      <c r="E18" s="168">
        <v>136577406.07284671</v>
      </c>
      <c r="F18" s="40"/>
    </row>
    <row r="19" spans="1:7" ht="15.75" x14ac:dyDescent="0.25">
      <c r="A19" s="54"/>
      <c r="B19" s="55" t="s">
        <v>42</v>
      </c>
      <c r="C19" s="42">
        <v>141603733.66871572</v>
      </c>
      <c r="D19" s="56">
        <v>1</v>
      </c>
      <c r="E19" s="168">
        <v>141603733.66871572</v>
      </c>
      <c r="F19" s="40"/>
    </row>
    <row r="20" spans="1:7" ht="15.75" x14ac:dyDescent="0.25">
      <c r="A20" s="57"/>
      <c r="B20" s="55" t="s">
        <v>43</v>
      </c>
      <c r="C20" s="42">
        <v>135666260.10717589</v>
      </c>
      <c r="D20" s="56">
        <v>1</v>
      </c>
      <c r="E20" s="168">
        <v>135666260.10717589</v>
      </c>
      <c r="F20" s="40"/>
    </row>
    <row r="21" spans="1:7" ht="15.75" x14ac:dyDescent="0.25">
      <c r="A21" s="57"/>
      <c r="B21" s="55" t="s">
        <v>45</v>
      </c>
      <c r="C21" s="42">
        <v>140108556.98299345</v>
      </c>
      <c r="D21" s="56">
        <v>1</v>
      </c>
      <c r="E21" s="168">
        <v>140108556.98299345</v>
      </c>
      <c r="F21" s="40"/>
    </row>
    <row r="22" spans="1:7" ht="15.75" x14ac:dyDescent="0.25">
      <c r="A22" s="57"/>
      <c r="B22" s="55" t="s">
        <v>46</v>
      </c>
      <c r="C22" s="42">
        <v>140818422.57315609</v>
      </c>
      <c r="D22" s="56">
        <v>1</v>
      </c>
      <c r="E22" s="168">
        <v>140818422.57315609</v>
      </c>
      <c r="F22" s="40"/>
    </row>
    <row r="23" spans="1:7" ht="15.75" x14ac:dyDescent="0.25">
      <c r="A23" s="57"/>
      <c r="B23" s="55" t="s">
        <v>47</v>
      </c>
      <c r="C23" s="42">
        <v>138503367.75291458</v>
      </c>
      <c r="D23" s="56">
        <v>1</v>
      </c>
      <c r="E23" s="168">
        <v>138503367.75291458</v>
      </c>
      <c r="F23" s="40"/>
    </row>
    <row r="24" spans="1:7" ht="15.75" x14ac:dyDescent="0.25">
      <c r="A24" s="57"/>
      <c r="B24" s="55" t="s">
        <v>48</v>
      </c>
      <c r="C24" s="42">
        <v>142724004.22595653</v>
      </c>
      <c r="D24" s="56">
        <v>1</v>
      </c>
      <c r="E24" s="168">
        <v>142724004.22595653</v>
      </c>
      <c r="F24" s="40"/>
    </row>
    <row r="25" spans="1:7" ht="15.75" x14ac:dyDescent="0.25">
      <c r="A25" s="57"/>
      <c r="B25" s="55" t="s">
        <v>49</v>
      </c>
      <c r="C25" s="42">
        <v>138750354.17370832</v>
      </c>
      <c r="D25" s="56">
        <v>1</v>
      </c>
      <c r="E25" s="168">
        <v>138750354.17370832</v>
      </c>
      <c r="F25" s="40"/>
    </row>
    <row r="26" spans="1:7" ht="15.75" x14ac:dyDescent="0.25">
      <c r="A26" s="57"/>
      <c r="B26" s="55" t="s">
        <v>50</v>
      </c>
      <c r="C26" s="42">
        <v>139319393.65880311</v>
      </c>
      <c r="D26" s="56">
        <v>1</v>
      </c>
      <c r="E26" s="168">
        <v>139319393.65880311</v>
      </c>
      <c r="F26" s="40"/>
    </row>
    <row r="27" spans="1:7" ht="15" x14ac:dyDescent="0.25">
      <c r="B27" s="58" t="s">
        <v>34</v>
      </c>
      <c r="C27" s="59">
        <v>1669150996.1197796</v>
      </c>
      <c r="D27" s="60"/>
      <c r="E27" s="170">
        <v>1669150996.1197796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</sheetData>
  <sheetProtection selectLockedCells="1"/>
  <mergeCells count="8">
    <mergeCell ref="B38:F38"/>
    <mergeCell ref="B35:F37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1521">
    <tabColor theme="3" tint="0.39997558519241921"/>
    <pageSetUpPr fitToPage="1"/>
  </sheetPr>
  <dimension ref="A1:AG111"/>
  <sheetViews>
    <sheetView showGridLines="0" zoomScaleNormal="100" workbookViewId="0">
      <pane xSplit="4" ySplit="10" topLeftCell="E13" activePane="bottomRight" state="frozen"/>
      <selection activeCell="C27" sqref="C27"/>
      <selection pane="topRight" activeCell="C27" sqref="C27"/>
      <selection pane="bottomLeft" activeCell="C27" sqref="C27"/>
      <selection pane="bottomRight" activeCell="A15" sqref="A15:A18"/>
    </sheetView>
  </sheetViews>
  <sheetFormatPr baseColWidth="10" defaultColWidth="0" defaultRowHeight="12.75" x14ac:dyDescent="0.2"/>
  <cols>
    <col min="1" max="1" width="8.28515625" style="1" customWidth="1"/>
    <col min="2" max="2" width="14.7109375" style="1" customWidth="1"/>
    <col min="3" max="3" width="11.140625" style="1" customWidth="1"/>
    <col min="4" max="4" width="7.85546875" style="1" customWidth="1"/>
    <col min="5" max="9" width="14.42578125" style="1" bestFit="1" customWidth="1"/>
    <col min="10" max="25" width="15.5703125" style="1" bestFit="1" customWidth="1"/>
    <col min="26" max="26" width="18.28515625" style="1" customWidth="1"/>
    <col min="27" max="28" width="15.5703125" style="1" bestFit="1" customWidth="1"/>
    <col min="29" max="29" width="16.85546875" style="1" bestFit="1" customWidth="1"/>
    <col min="30" max="30" width="19.85546875" style="1" customWidth="1"/>
    <col min="31" max="31" width="3.42578125" style="1" hidden="1" customWidth="1"/>
    <col min="32" max="32" width="5.28515625" style="1" hidden="1" customWidth="1"/>
    <col min="33" max="33" width="9.85546875" style="1" hidden="1" customWidth="1"/>
    <col min="34" max="16384" width="3.42578125" style="1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tr">
        <f>'Formato Resumen 22'!$C$6</f>
        <v>GM-22-003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83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 t="e">
        <f>#REF!</f>
        <v>#REF!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93" customFormat="1" ht="26.25" thickBot="1" x14ac:dyDescent="0.25">
      <c r="A10" s="3" t="e">
        <f>+"AÑO: "&amp;$D$6</f>
        <v>#REF!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 t="e">
        <f>+DATE(#REF!,1,1)</f>
        <v>#REF!</v>
      </c>
      <c r="B11" s="194">
        <f>+'Formato Resumen 22'!E15</f>
        <v>0</v>
      </c>
      <c r="C11" s="94" t="s">
        <v>35</v>
      </c>
      <c r="D11" s="95" t="e">
        <f>#REF!</f>
        <v>#REF!</v>
      </c>
      <c r="E11" s="148" t="str">
        <f>IF(ISERROR(E64/$AC67*$B11),"",(E64/$AC67*$B11))</f>
        <v/>
      </c>
      <c r="F11" s="149" t="str">
        <f t="shared" ref="F11:AB11" si="0">IF(ISERROR(F64/$AC67*$B11),"",(F64/$AC67*$B11))</f>
        <v/>
      </c>
      <c r="G11" s="149" t="str">
        <f t="shared" si="0"/>
        <v/>
      </c>
      <c r="H11" s="149" t="str">
        <f t="shared" si="0"/>
        <v/>
      </c>
      <c r="I11" s="149" t="str">
        <f t="shared" si="0"/>
        <v/>
      </c>
      <c r="J11" s="149" t="str">
        <f t="shared" si="0"/>
        <v/>
      </c>
      <c r="K11" s="149" t="str">
        <f t="shared" si="0"/>
        <v/>
      </c>
      <c r="L11" s="149" t="str">
        <f t="shared" si="0"/>
        <v/>
      </c>
      <c r="M11" s="149" t="str">
        <f t="shared" si="0"/>
        <v/>
      </c>
      <c r="N11" s="149" t="str">
        <f t="shared" si="0"/>
        <v/>
      </c>
      <c r="O11" s="149" t="str">
        <f t="shared" si="0"/>
        <v/>
      </c>
      <c r="P11" s="149" t="str">
        <f t="shared" si="0"/>
        <v/>
      </c>
      <c r="Q11" s="149" t="str">
        <f t="shared" si="0"/>
        <v/>
      </c>
      <c r="R11" s="149" t="str">
        <f t="shared" si="0"/>
        <v/>
      </c>
      <c r="S11" s="149" t="str">
        <f t="shared" si="0"/>
        <v/>
      </c>
      <c r="T11" s="149" t="str">
        <f t="shared" si="0"/>
        <v/>
      </c>
      <c r="U11" s="149" t="str">
        <f t="shared" si="0"/>
        <v/>
      </c>
      <c r="V11" s="149" t="str">
        <f t="shared" si="0"/>
        <v/>
      </c>
      <c r="W11" s="149" t="str">
        <f t="shared" si="0"/>
        <v/>
      </c>
      <c r="X11" s="149" t="str">
        <f t="shared" si="0"/>
        <v/>
      </c>
      <c r="Y11" s="149" t="str">
        <f t="shared" si="0"/>
        <v/>
      </c>
      <c r="Z11" s="149" t="str">
        <f t="shared" si="0"/>
        <v/>
      </c>
      <c r="AA11" s="149" t="str">
        <f t="shared" si="0"/>
        <v/>
      </c>
      <c r="AB11" s="150" t="str">
        <f t="shared" si="0"/>
        <v/>
      </c>
      <c r="AC11" s="151" t="e">
        <f>+SUM(E11:AB11)*D11</f>
        <v>#REF!</v>
      </c>
      <c r="AD11" s="1" t="e">
        <f>+SUM(L11:U11)*D11</f>
        <v>#REF!</v>
      </c>
      <c r="AF11" s="1" t="s">
        <v>1</v>
      </c>
      <c r="AG11" s="1">
        <v>1</v>
      </c>
    </row>
    <row r="12" spans="1:33" ht="15" x14ac:dyDescent="0.2">
      <c r="A12" s="191"/>
      <c r="B12" s="194"/>
      <c r="C12" s="100" t="s">
        <v>36</v>
      </c>
      <c r="D12" s="101" t="e">
        <f>#REF!</f>
        <v>#REF!</v>
      </c>
      <c r="E12" s="145" t="str">
        <f t="shared" ref="E12:AB12" si="1">IF(ISERROR(E65/$AC67*$B11),"",(E65/$AC67*$B11))</f>
        <v/>
      </c>
      <c r="F12" s="146" t="str">
        <f t="shared" si="1"/>
        <v/>
      </c>
      <c r="G12" s="146" t="str">
        <f t="shared" si="1"/>
        <v/>
      </c>
      <c r="H12" s="146" t="str">
        <f t="shared" si="1"/>
        <v/>
      </c>
      <c r="I12" s="146" t="str">
        <f t="shared" si="1"/>
        <v/>
      </c>
      <c r="J12" s="146" t="str">
        <f t="shared" si="1"/>
        <v/>
      </c>
      <c r="K12" s="146" t="str">
        <f t="shared" si="1"/>
        <v/>
      </c>
      <c r="L12" s="146" t="str">
        <f t="shared" si="1"/>
        <v/>
      </c>
      <c r="M12" s="146" t="str">
        <f t="shared" si="1"/>
        <v/>
      </c>
      <c r="N12" s="146" t="str">
        <f t="shared" si="1"/>
        <v/>
      </c>
      <c r="O12" s="146" t="str">
        <f t="shared" si="1"/>
        <v/>
      </c>
      <c r="P12" s="146" t="str">
        <f t="shared" si="1"/>
        <v/>
      </c>
      <c r="Q12" s="146" t="str">
        <f t="shared" si="1"/>
        <v/>
      </c>
      <c r="R12" s="146" t="str">
        <f t="shared" si="1"/>
        <v/>
      </c>
      <c r="S12" s="146" t="str">
        <f t="shared" si="1"/>
        <v/>
      </c>
      <c r="T12" s="146" t="str">
        <f t="shared" si="1"/>
        <v/>
      </c>
      <c r="U12" s="146" t="str">
        <f t="shared" si="1"/>
        <v/>
      </c>
      <c r="V12" s="146" t="str">
        <f t="shared" si="1"/>
        <v/>
      </c>
      <c r="W12" s="146" t="str">
        <f t="shared" si="1"/>
        <v/>
      </c>
      <c r="X12" s="146" t="str">
        <f t="shared" si="1"/>
        <v/>
      </c>
      <c r="Y12" s="146" t="str">
        <f t="shared" si="1"/>
        <v/>
      </c>
      <c r="Z12" s="146" t="str">
        <f t="shared" si="1"/>
        <v/>
      </c>
      <c r="AA12" s="146" t="str">
        <f t="shared" si="1"/>
        <v/>
      </c>
      <c r="AB12" s="147" t="str">
        <f t="shared" si="1"/>
        <v/>
      </c>
      <c r="AC12" s="152" t="e">
        <f>+SUM(E12:AB12)*D12</f>
        <v>#REF!</v>
      </c>
      <c r="AD12" s="1" t="e">
        <f>+SUM(L12:U12)*D12</f>
        <v>#REF!</v>
      </c>
      <c r="AF12" s="1" t="s">
        <v>3</v>
      </c>
      <c r="AG12" s="1">
        <f>AG11</f>
        <v>1</v>
      </c>
    </row>
    <row r="13" spans="1:33" ht="15" x14ac:dyDescent="0.2">
      <c r="A13" s="191"/>
      <c r="B13" s="194"/>
      <c r="C13" s="106" t="s">
        <v>37</v>
      </c>
      <c r="D13" s="107" t="e">
        <f>#REF!</f>
        <v>#REF!</v>
      </c>
      <c r="E13" s="143" t="str">
        <f t="shared" ref="E13:AB13" si="2">IF(ISERROR(E66/$AC67*$B11),"",(E66/$AC67*$B11))</f>
        <v/>
      </c>
      <c r="F13" s="143" t="str">
        <f t="shared" si="2"/>
        <v/>
      </c>
      <c r="G13" s="143" t="str">
        <f t="shared" si="2"/>
        <v/>
      </c>
      <c r="H13" s="143" t="str">
        <f t="shared" si="2"/>
        <v/>
      </c>
      <c r="I13" s="143" t="str">
        <f t="shared" si="2"/>
        <v/>
      </c>
      <c r="J13" s="143" t="str">
        <f t="shared" si="2"/>
        <v/>
      </c>
      <c r="K13" s="143" t="str">
        <f t="shared" si="2"/>
        <v/>
      </c>
      <c r="L13" s="143" t="str">
        <f t="shared" si="2"/>
        <v/>
      </c>
      <c r="M13" s="143" t="str">
        <f t="shared" si="2"/>
        <v/>
      </c>
      <c r="N13" s="143" t="str">
        <f t="shared" si="2"/>
        <v/>
      </c>
      <c r="O13" s="143" t="str">
        <f t="shared" si="2"/>
        <v/>
      </c>
      <c r="P13" s="143" t="str">
        <f t="shared" si="2"/>
        <v/>
      </c>
      <c r="Q13" s="143" t="str">
        <f t="shared" si="2"/>
        <v/>
      </c>
      <c r="R13" s="143" t="str">
        <f t="shared" si="2"/>
        <v/>
      </c>
      <c r="S13" s="143" t="str">
        <f t="shared" si="2"/>
        <v/>
      </c>
      <c r="T13" s="143" t="str">
        <f t="shared" si="2"/>
        <v/>
      </c>
      <c r="U13" s="143" t="str">
        <f t="shared" si="2"/>
        <v/>
      </c>
      <c r="V13" s="143" t="str">
        <f t="shared" si="2"/>
        <v/>
      </c>
      <c r="W13" s="143" t="str">
        <f t="shared" si="2"/>
        <v/>
      </c>
      <c r="X13" s="143" t="str">
        <f t="shared" si="2"/>
        <v/>
      </c>
      <c r="Y13" s="143" t="str">
        <f t="shared" si="2"/>
        <v/>
      </c>
      <c r="Z13" s="143" t="str">
        <f t="shared" si="2"/>
        <v/>
      </c>
      <c r="AA13" s="143" t="str">
        <f t="shared" si="2"/>
        <v/>
      </c>
      <c r="AB13" s="144" t="str">
        <f t="shared" si="2"/>
        <v/>
      </c>
      <c r="AC13" s="153" t="e">
        <f>+SUM(E13:AB13)*D13</f>
        <v>#REF!</v>
      </c>
      <c r="AD13" s="1" t="e">
        <f>+SUM(L13:U13)*D13</f>
        <v>#REF!</v>
      </c>
      <c r="AF13" s="1" t="s">
        <v>2</v>
      </c>
      <c r="AG13" s="1">
        <f>AG12</f>
        <v>1</v>
      </c>
    </row>
    <row r="14" spans="1:33" ht="15.75" thickBot="1" x14ac:dyDescent="0.25">
      <c r="A14" s="192"/>
      <c r="B14" s="195"/>
      <c r="C14" s="122" t="s">
        <v>34</v>
      </c>
      <c r="D14" s="123" t="e">
        <f>+SUM(D11:D13)</f>
        <v>#REF!</v>
      </c>
      <c r="E14" s="109" t="str">
        <f t="shared" ref="E14:AB14" si="3">IF(ISERROR(E11*$D11+E12*$D12+E13*$D13),"",(E11*$D11+E12*$D12+E13*$D13))</f>
        <v/>
      </c>
      <c r="F14" s="109" t="str">
        <f t="shared" si="3"/>
        <v/>
      </c>
      <c r="G14" s="109" t="str">
        <f t="shared" si="3"/>
        <v/>
      </c>
      <c r="H14" s="109" t="str">
        <f t="shared" si="3"/>
        <v/>
      </c>
      <c r="I14" s="109" t="str">
        <f t="shared" si="3"/>
        <v/>
      </c>
      <c r="J14" s="109" t="str">
        <f t="shared" si="3"/>
        <v/>
      </c>
      <c r="K14" s="109" t="str">
        <f t="shared" si="3"/>
        <v/>
      </c>
      <c r="L14" s="109" t="str">
        <f t="shared" si="3"/>
        <v/>
      </c>
      <c r="M14" s="109" t="str">
        <f t="shared" si="3"/>
        <v/>
      </c>
      <c r="N14" s="109" t="str">
        <f t="shared" si="3"/>
        <v/>
      </c>
      <c r="O14" s="109" t="str">
        <f t="shared" si="3"/>
        <v/>
      </c>
      <c r="P14" s="109" t="str">
        <f t="shared" si="3"/>
        <v/>
      </c>
      <c r="Q14" s="109" t="str">
        <f t="shared" si="3"/>
        <v/>
      </c>
      <c r="R14" s="109" t="str">
        <f t="shared" si="3"/>
        <v/>
      </c>
      <c r="S14" s="109" t="str">
        <f t="shared" si="3"/>
        <v/>
      </c>
      <c r="T14" s="109" t="str">
        <f t="shared" si="3"/>
        <v/>
      </c>
      <c r="U14" s="109" t="str">
        <f t="shared" si="3"/>
        <v/>
      </c>
      <c r="V14" s="109" t="str">
        <f t="shared" si="3"/>
        <v/>
      </c>
      <c r="W14" s="109" t="str">
        <f t="shared" si="3"/>
        <v/>
      </c>
      <c r="X14" s="109" t="str">
        <f t="shared" si="3"/>
        <v/>
      </c>
      <c r="Y14" s="109" t="str">
        <f t="shared" si="3"/>
        <v/>
      </c>
      <c r="Z14" s="109" t="str">
        <f t="shared" si="3"/>
        <v/>
      </c>
      <c r="AA14" s="109" t="str">
        <f t="shared" si="3"/>
        <v/>
      </c>
      <c r="AB14" s="142" t="str">
        <f t="shared" si="3"/>
        <v/>
      </c>
      <c r="AC14" s="152" t="e">
        <f>+SUM(AC11:AC13)</f>
        <v>#REF!</v>
      </c>
      <c r="AD14" s="152" t="e">
        <f>+SUM(AD11:AD13)</f>
        <v>#REF!</v>
      </c>
    </row>
    <row r="15" spans="1:33" ht="15" x14ac:dyDescent="0.2">
      <c r="A15" s="191" t="e">
        <f>+DATE(#REF!,1+1,1)</f>
        <v>#REF!</v>
      </c>
      <c r="B15" s="194">
        <f>+'Formato Resumen 22'!E16</f>
        <v>0</v>
      </c>
      <c r="C15" s="94" t="s">
        <v>35</v>
      </c>
      <c r="D15" s="95" t="e">
        <f>#REF!</f>
        <v>#REF!</v>
      </c>
      <c r="E15" s="148" t="str">
        <f t="shared" ref="E15:AB15" si="4">IF(ISERROR(E68/$AC71*$B15),"",(E68/$AC71*$B15))</f>
        <v/>
      </c>
      <c r="F15" s="149" t="str">
        <f t="shared" si="4"/>
        <v/>
      </c>
      <c r="G15" s="149" t="str">
        <f t="shared" si="4"/>
        <v/>
      </c>
      <c r="H15" s="149" t="str">
        <f t="shared" si="4"/>
        <v/>
      </c>
      <c r="I15" s="149" t="str">
        <f t="shared" si="4"/>
        <v/>
      </c>
      <c r="J15" s="149" t="str">
        <f t="shared" si="4"/>
        <v/>
      </c>
      <c r="K15" s="149" t="str">
        <f t="shared" si="4"/>
        <v/>
      </c>
      <c r="L15" s="149" t="str">
        <f t="shared" si="4"/>
        <v/>
      </c>
      <c r="M15" s="149" t="str">
        <f t="shared" si="4"/>
        <v/>
      </c>
      <c r="N15" s="149" t="str">
        <f t="shared" si="4"/>
        <v/>
      </c>
      <c r="O15" s="149" t="str">
        <f t="shared" si="4"/>
        <v/>
      </c>
      <c r="P15" s="149" t="str">
        <f t="shared" si="4"/>
        <v/>
      </c>
      <c r="Q15" s="149" t="str">
        <f t="shared" si="4"/>
        <v/>
      </c>
      <c r="R15" s="149" t="str">
        <f t="shared" si="4"/>
        <v/>
      </c>
      <c r="S15" s="149" t="str">
        <f t="shared" si="4"/>
        <v/>
      </c>
      <c r="T15" s="149" t="str">
        <f t="shared" si="4"/>
        <v/>
      </c>
      <c r="U15" s="149" t="str">
        <f t="shared" si="4"/>
        <v/>
      </c>
      <c r="V15" s="149" t="str">
        <f t="shared" si="4"/>
        <v/>
      </c>
      <c r="W15" s="149" t="str">
        <f t="shared" si="4"/>
        <v/>
      </c>
      <c r="X15" s="149" t="str">
        <f t="shared" si="4"/>
        <v/>
      </c>
      <c r="Y15" s="149" t="str">
        <f t="shared" si="4"/>
        <v/>
      </c>
      <c r="Z15" s="149" t="str">
        <f t="shared" si="4"/>
        <v/>
      </c>
      <c r="AA15" s="149" t="str">
        <f t="shared" si="4"/>
        <v/>
      </c>
      <c r="AB15" s="150" t="str">
        <f t="shared" si="4"/>
        <v/>
      </c>
      <c r="AC15" s="151" t="e">
        <f>+SUM(E15:AB15)*D15</f>
        <v>#REF!</v>
      </c>
      <c r="AD15" s="1" t="e">
        <f>+SUM(L15:U15)*D15</f>
        <v>#REF!</v>
      </c>
      <c r="AF15" s="1" t="str">
        <f>AF11</f>
        <v>ORD</v>
      </c>
      <c r="AG15" s="1">
        <f>AG11+1</f>
        <v>2</v>
      </c>
    </row>
    <row r="16" spans="1:33" ht="15" x14ac:dyDescent="0.2">
      <c r="A16" s="191"/>
      <c r="B16" s="194"/>
      <c r="C16" s="100" t="s">
        <v>36</v>
      </c>
      <c r="D16" s="101" t="e">
        <f>#REF!</f>
        <v>#REF!</v>
      </c>
      <c r="E16" s="145" t="str">
        <f t="shared" ref="E16:AB16" si="5">IF(ISERROR(E69/$AC71*$B15),"",(E69/$AC71*$B15))</f>
        <v/>
      </c>
      <c r="F16" s="146" t="str">
        <f t="shared" si="5"/>
        <v/>
      </c>
      <c r="G16" s="146" t="str">
        <f t="shared" si="5"/>
        <v/>
      </c>
      <c r="H16" s="146" t="str">
        <f t="shared" si="5"/>
        <v/>
      </c>
      <c r="I16" s="146" t="str">
        <f t="shared" si="5"/>
        <v/>
      </c>
      <c r="J16" s="146" t="str">
        <f t="shared" si="5"/>
        <v/>
      </c>
      <c r="K16" s="146" t="str">
        <f t="shared" si="5"/>
        <v/>
      </c>
      <c r="L16" s="146" t="str">
        <f t="shared" si="5"/>
        <v/>
      </c>
      <c r="M16" s="146" t="str">
        <f t="shared" si="5"/>
        <v/>
      </c>
      <c r="N16" s="146" t="str">
        <f t="shared" si="5"/>
        <v/>
      </c>
      <c r="O16" s="146" t="str">
        <f t="shared" si="5"/>
        <v/>
      </c>
      <c r="P16" s="146" t="str">
        <f t="shared" si="5"/>
        <v/>
      </c>
      <c r="Q16" s="146" t="str">
        <f t="shared" si="5"/>
        <v/>
      </c>
      <c r="R16" s="146" t="str">
        <f t="shared" si="5"/>
        <v/>
      </c>
      <c r="S16" s="146" t="str">
        <f t="shared" si="5"/>
        <v/>
      </c>
      <c r="T16" s="146" t="str">
        <f t="shared" si="5"/>
        <v/>
      </c>
      <c r="U16" s="146" t="str">
        <f t="shared" si="5"/>
        <v/>
      </c>
      <c r="V16" s="146" t="str">
        <f t="shared" si="5"/>
        <v/>
      </c>
      <c r="W16" s="146" t="str">
        <f t="shared" si="5"/>
        <v/>
      </c>
      <c r="X16" s="146" t="str">
        <f t="shared" si="5"/>
        <v/>
      </c>
      <c r="Y16" s="146" t="str">
        <f t="shared" si="5"/>
        <v/>
      </c>
      <c r="Z16" s="146" t="str">
        <f t="shared" si="5"/>
        <v/>
      </c>
      <c r="AA16" s="146" t="str">
        <f t="shared" si="5"/>
        <v/>
      </c>
      <c r="AB16" s="147" t="str">
        <f t="shared" si="5"/>
        <v/>
      </c>
      <c r="AC16" s="152" t="e">
        <f>+SUM(E16:AB16)*D16</f>
        <v>#REF!</v>
      </c>
      <c r="AD16" s="1" t="e">
        <f>+SUM(L16:U16)*D16</f>
        <v>#REF!</v>
      </c>
      <c r="AF16" s="1" t="str">
        <f>AF12</f>
        <v>SÁB</v>
      </c>
      <c r="AG16" s="1">
        <f>AG15</f>
        <v>2</v>
      </c>
    </row>
    <row r="17" spans="1:33" ht="15" x14ac:dyDescent="0.2">
      <c r="A17" s="191"/>
      <c r="B17" s="194"/>
      <c r="C17" s="106" t="s">
        <v>37</v>
      </c>
      <c r="D17" s="107" t="e">
        <f>#REF!</f>
        <v>#REF!</v>
      </c>
      <c r="E17" s="143" t="str">
        <f t="shared" ref="E17:AB17" si="6">IF(ISERROR(E70/$AC71*$B15),"",(E70/$AC71*$B15))</f>
        <v/>
      </c>
      <c r="F17" s="143" t="str">
        <f t="shared" si="6"/>
        <v/>
      </c>
      <c r="G17" s="143" t="str">
        <f t="shared" si="6"/>
        <v/>
      </c>
      <c r="H17" s="143" t="str">
        <f t="shared" si="6"/>
        <v/>
      </c>
      <c r="I17" s="143" t="str">
        <f t="shared" si="6"/>
        <v/>
      </c>
      <c r="J17" s="143" t="str">
        <f t="shared" si="6"/>
        <v/>
      </c>
      <c r="K17" s="143" t="str">
        <f t="shared" si="6"/>
        <v/>
      </c>
      <c r="L17" s="143" t="str">
        <f t="shared" si="6"/>
        <v/>
      </c>
      <c r="M17" s="143" t="str">
        <f t="shared" si="6"/>
        <v/>
      </c>
      <c r="N17" s="143" t="str">
        <f t="shared" si="6"/>
        <v/>
      </c>
      <c r="O17" s="143" t="str">
        <f t="shared" si="6"/>
        <v/>
      </c>
      <c r="P17" s="143" t="str">
        <f t="shared" si="6"/>
        <v/>
      </c>
      <c r="Q17" s="143" t="str">
        <f t="shared" si="6"/>
        <v/>
      </c>
      <c r="R17" s="143" t="str">
        <f t="shared" si="6"/>
        <v/>
      </c>
      <c r="S17" s="143" t="str">
        <f t="shared" si="6"/>
        <v/>
      </c>
      <c r="T17" s="143" t="str">
        <f t="shared" si="6"/>
        <v/>
      </c>
      <c r="U17" s="143" t="str">
        <f t="shared" si="6"/>
        <v/>
      </c>
      <c r="V17" s="143" t="str">
        <f t="shared" si="6"/>
        <v/>
      </c>
      <c r="W17" s="143" t="str">
        <f t="shared" si="6"/>
        <v/>
      </c>
      <c r="X17" s="143" t="str">
        <f t="shared" si="6"/>
        <v/>
      </c>
      <c r="Y17" s="143" t="str">
        <f t="shared" si="6"/>
        <v/>
      </c>
      <c r="Z17" s="143" t="str">
        <f t="shared" si="6"/>
        <v/>
      </c>
      <c r="AA17" s="143" t="str">
        <f t="shared" si="6"/>
        <v/>
      </c>
      <c r="AB17" s="144" t="str">
        <f t="shared" si="6"/>
        <v/>
      </c>
      <c r="AC17" s="153" t="e">
        <f>+SUM(E17:AB17)*D17</f>
        <v>#REF!</v>
      </c>
      <c r="AD17" s="1" t="e">
        <f>+SUM(L17:U17)*D17</f>
        <v>#REF!</v>
      </c>
      <c r="AF17" s="1" t="str">
        <f>AF13</f>
        <v>FES</v>
      </c>
      <c r="AG17" s="1">
        <f>AG16</f>
        <v>2</v>
      </c>
    </row>
    <row r="18" spans="1:33" ht="15.75" thickBot="1" x14ac:dyDescent="0.25">
      <c r="A18" s="192"/>
      <c r="B18" s="195"/>
      <c r="C18" s="112" t="s">
        <v>34</v>
      </c>
      <c r="D18" s="113" t="e">
        <f>+SUM(D15:D17)</f>
        <v>#REF!</v>
      </c>
      <c r="E18" s="109" t="str">
        <f t="shared" ref="E18:AB18" si="7">IF(ISERROR(E15*$D15+E16*$D16+E17*$D17),"",(E15*$D15+E16*$D16+E17*$D17))</f>
        <v/>
      </c>
      <c r="F18" s="109" t="str">
        <f t="shared" si="7"/>
        <v/>
      </c>
      <c r="G18" s="109" t="str">
        <f t="shared" si="7"/>
        <v/>
      </c>
      <c r="H18" s="109" t="str">
        <f t="shared" si="7"/>
        <v/>
      </c>
      <c r="I18" s="109" t="str">
        <f t="shared" si="7"/>
        <v/>
      </c>
      <c r="J18" s="109" t="str">
        <f t="shared" si="7"/>
        <v/>
      </c>
      <c r="K18" s="109" t="str">
        <f t="shared" si="7"/>
        <v/>
      </c>
      <c r="L18" s="109" t="str">
        <f t="shared" si="7"/>
        <v/>
      </c>
      <c r="M18" s="109" t="str">
        <f t="shared" si="7"/>
        <v/>
      </c>
      <c r="N18" s="109" t="str">
        <f t="shared" si="7"/>
        <v/>
      </c>
      <c r="O18" s="109" t="str">
        <f t="shared" si="7"/>
        <v/>
      </c>
      <c r="P18" s="109" t="str">
        <f t="shared" si="7"/>
        <v/>
      </c>
      <c r="Q18" s="109" t="str">
        <f t="shared" si="7"/>
        <v/>
      </c>
      <c r="R18" s="109" t="str">
        <f t="shared" si="7"/>
        <v/>
      </c>
      <c r="S18" s="109" t="str">
        <f t="shared" si="7"/>
        <v/>
      </c>
      <c r="T18" s="109" t="str">
        <f t="shared" si="7"/>
        <v/>
      </c>
      <c r="U18" s="109" t="str">
        <f t="shared" si="7"/>
        <v/>
      </c>
      <c r="V18" s="109" t="str">
        <f t="shared" si="7"/>
        <v/>
      </c>
      <c r="W18" s="109" t="str">
        <f t="shared" si="7"/>
        <v/>
      </c>
      <c r="X18" s="109" t="str">
        <f t="shared" si="7"/>
        <v/>
      </c>
      <c r="Y18" s="109" t="str">
        <f t="shared" si="7"/>
        <v/>
      </c>
      <c r="Z18" s="109" t="str">
        <f t="shared" si="7"/>
        <v/>
      </c>
      <c r="AA18" s="109" t="str">
        <f t="shared" si="7"/>
        <v/>
      </c>
      <c r="AB18" s="142" t="str">
        <f t="shared" si="7"/>
        <v/>
      </c>
      <c r="AC18" s="152" t="e">
        <f>+SUM(AC15:AC17)</f>
        <v>#REF!</v>
      </c>
      <c r="AD18" s="152" t="e">
        <f>+SUM(AD15:AD17)</f>
        <v>#REF!</v>
      </c>
    </row>
    <row r="19" spans="1:33" ht="15" x14ac:dyDescent="0.2">
      <c r="A19" s="193" t="e">
        <f>+DATE(#REF!,3,1)</f>
        <v>#REF!</v>
      </c>
      <c r="B19" s="194">
        <f>+'Formato Resumen 22'!E17</f>
        <v>0</v>
      </c>
      <c r="C19" s="94" t="s">
        <v>35</v>
      </c>
      <c r="D19" s="95" t="e">
        <f>#REF!</f>
        <v>#REF!</v>
      </c>
      <c r="E19" s="148" t="str">
        <f t="shared" ref="E19:AB19" si="8">IF(ISERROR(E72/$AC75*$B19),"",(E72/$AC75*$B19))</f>
        <v/>
      </c>
      <c r="F19" s="149" t="str">
        <f t="shared" si="8"/>
        <v/>
      </c>
      <c r="G19" s="149" t="str">
        <f t="shared" si="8"/>
        <v/>
      </c>
      <c r="H19" s="149" t="str">
        <f t="shared" si="8"/>
        <v/>
      </c>
      <c r="I19" s="149" t="str">
        <f t="shared" si="8"/>
        <v/>
      </c>
      <c r="J19" s="149" t="str">
        <f t="shared" si="8"/>
        <v/>
      </c>
      <c r="K19" s="149" t="str">
        <f t="shared" si="8"/>
        <v/>
      </c>
      <c r="L19" s="149" t="str">
        <f t="shared" si="8"/>
        <v/>
      </c>
      <c r="M19" s="149" t="str">
        <f t="shared" si="8"/>
        <v/>
      </c>
      <c r="N19" s="149" t="str">
        <f t="shared" si="8"/>
        <v/>
      </c>
      <c r="O19" s="149" t="str">
        <f t="shared" si="8"/>
        <v/>
      </c>
      <c r="P19" s="149" t="str">
        <f t="shared" si="8"/>
        <v/>
      </c>
      <c r="Q19" s="149" t="str">
        <f t="shared" si="8"/>
        <v/>
      </c>
      <c r="R19" s="149" t="str">
        <f t="shared" si="8"/>
        <v/>
      </c>
      <c r="S19" s="149" t="str">
        <f t="shared" si="8"/>
        <v/>
      </c>
      <c r="T19" s="149" t="str">
        <f t="shared" si="8"/>
        <v/>
      </c>
      <c r="U19" s="149" t="str">
        <f t="shared" si="8"/>
        <v/>
      </c>
      <c r="V19" s="149" t="str">
        <f t="shared" si="8"/>
        <v/>
      </c>
      <c r="W19" s="149" t="str">
        <f t="shared" si="8"/>
        <v/>
      </c>
      <c r="X19" s="149" t="str">
        <f t="shared" si="8"/>
        <v/>
      </c>
      <c r="Y19" s="149" t="str">
        <f t="shared" si="8"/>
        <v/>
      </c>
      <c r="Z19" s="149" t="str">
        <f t="shared" si="8"/>
        <v/>
      </c>
      <c r="AA19" s="149" t="str">
        <f t="shared" si="8"/>
        <v/>
      </c>
      <c r="AB19" s="150" t="str">
        <f t="shared" si="8"/>
        <v/>
      </c>
      <c r="AC19" s="151" t="e">
        <f>+SUM(E19:AB19)*D19</f>
        <v>#REF!</v>
      </c>
      <c r="AD19" s="1" t="e">
        <f>+SUM(L19:U19)*D19</f>
        <v>#REF!</v>
      </c>
      <c r="AF19" s="1" t="str">
        <f>AF15</f>
        <v>ORD</v>
      </c>
      <c r="AG19" s="1">
        <f>AG15+1</f>
        <v>3</v>
      </c>
    </row>
    <row r="20" spans="1:33" ht="15" x14ac:dyDescent="0.2">
      <c r="A20" s="191"/>
      <c r="B20" s="194"/>
      <c r="C20" s="100" t="s">
        <v>36</v>
      </c>
      <c r="D20" s="101" t="e">
        <f>#REF!</f>
        <v>#REF!</v>
      </c>
      <c r="E20" s="145" t="str">
        <f t="shared" ref="E20:AB20" si="9">IF(ISERROR(E73/$AC75*$B19),"",(E73/$AC75*$B19))</f>
        <v/>
      </c>
      <c r="F20" s="146" t="str">
        <f t="shared" si="9"/>
        <v/>
      </c>
      <c r="G20" s="146" t="str">
        <f t="shared" si="9"/>
        <v/>
      </c>
      <c r="H20" s="146" t="str">
        <f t="shared" si="9"/>
        <v/>
      </c>
      <c r="I20" s="146" t="str">
        <f t="shared" si="9"/>
        <v/>
      </c>
      <c r="J20" s="146" t="str">
        <f t="shared" si="9"/>
        <v/>
      </c>
      <c r="K20" s="146" t="str">
        <f t="shared" si="9"/>
        <v/>
      </c>
      <c r="L20" s="146" t="str">
        <f t="shared" si="9"/>
        <v/>
      </c>
      <c r="M20" s="146" t="str">
        <f t="shared" si="9"/>
        <v/>
      </c>
      <c r="N20" s="146" t="str">
        <f t="shared" si="9"/>
        <v/>
      </c>
      <c r="O20" s="146" t="str">
        <f t="shared" si="9"/>
        <v/>
      </c>
      <c r="P20" s="146" t="str">
        <f t="shared" si="9"/>
        <v/>
      </c>
      <c r="Q20" s="146" t="str">
        <f t="shared" si="9"/>
        <v/>
      </c>
      <c r="R20" s="146" t="str">
        <f t="shared" si="9"/>
        <v/>
      </c>
      <c r="S20" s="146" t="str">
        <f t="shared" si="9"/>
        <v/>
      </c>
      <c r="T20" s="146" t="str">
        <f t="shared" si="9"/>
        <v/>
      </c>
      <c r="U20" s="146" t="str">
        <f t="shared" si="9"/>
        <v/>
      </c>
      <c r="V20" s="146" t="str">
        <f t="shared" si="9"/>
        <v/>
      </c>
      <c r="W20" s="146" t="str">
        <f t="shared" si="9"/>
        <v/>
      </c>
      <c r="X20" s="146" t="str">
        <f t="shared" si="9"/>
        <v/>
      </c>
      <c r="Y20" s="146" t="str">
        <f t="shared" si="9"/>
        <v/>
      </c>
      <c r="Z20" s="146" t="str">
        <f t="shared" si="9"/>
        <v/>
      </c>
      <c r="AA20" s="146" t="str">
        <f t="shared" si="9"/>
        <v/>
      </c>
      <c r="AB20" s="147" t="str">
        <f t="shared" si="9"/>
        <v/>
      </c>
      <c r="AC20" s="152" t="e">
        <f>+SUM(E20:AB20)*D20</f>
        <v>#REF!</v>
      </c>
      <c r="AD20" s="1" t="e">
        <f>+SUM(L20:U20)*D20</f>
        <v>#REF!</v>
      </c>
      <c r="AF20" s="1" t="str">
        <f>AF16</f>
        <v>SÁB</v>
      </c>
      <c r="AG20" s="1">
        <f>AG19</f>
        <v>3</v>
      </c>
    </row>
    <row r="21" spans="1:33" ht="15" x14ac:dyDescent="0.2">
      <c r="A21" s="191"/>
      <c r="B21" s="194"/>
      <c r="C21" s="106" t="s">
        <v>37</v>
      </c>
      <c r="D21" s="107" t="e">
        <f>#REF!</f>
        <v>#REF!</v>
      </c>
      <c r="E21" s="143" t="str">
        <f t="shared" ref="E21:AB21" si="10">IF(ISERROR(E74/$AC75*$B19),"",(E74/$AC75*$B19))</f>
        <v/>
      </c>
      <c r="F21" s="143" t="str">
        <f t="shared" si="10"/>
        <v/>
      </c>
      <c r="G21" s="143" t="str">
        <f t="shared" si="10"/>
        <v/>
      </c>
      <c r="H21" s="143" t="str">
        <f t="shared" si="10"/>
        <v/>
      </c>
      <c r="I21" s="143" t="str">
        <f t="shared" si="10"/>
        <v/>
      </c>
      <c r="J21" s="143" t="str">
        <f t="shared" si="10"/>
        <v/>
      </c>
      <c r="K21" s="143" t="str">
        <f t="shared" si="10"/>
        <v/>
      </c>
      <c r="L21" s="143" t="str">
        <f t="shared" si="10"/>
        <v/>
      </c>
      <c r="M21" s="143" t="str">
        <f t="shared" si="10"/>
        <v/>
      </c>
      <c r="N21" s="143" t="str">
        <f t="shared" si="10"/>
        <v/>
      </c>
      <c r="O21" s="143" t="str">
        <f t="shared" si="10"/>
        <v/>
      </c>
      <c r="P21" s="143" t="str">
        <f t="shared" si="10"/>
        <v/>
      </c>
      <c r="Q21" s="143" t="str">
        <f t="shared" si="10"/>
        <v/>
      </c>
      <c r="R21" s="143" t="str">
        <f t="shared" si="10"/>
        <v/>
      </c>
      <c r="S21" s="143" t="str">
        <f t="shared" si="10"/>
        <v/>
      </c>
      <c r="T21" s="143" t="str">
        <f t="shared" si="10"/>
        <v/>
      </c>
      <c r="U21" s="143" t="str">
        <f t="shared" si="10"/>
        <v/>
      </c>
      <c r="V21" s="143" t="str">
        <f t="shared" si="10"/>
        <v/>
      </c>
      <c r="W21" s="143" t="str">
        <f t="shared" si="10"/>
        <v/>
      </c>
      <c r="X21" s="143" t="str">
        <f t="shared" si="10"/>
        <v/>
      </c>
      <c r="Y21" s="143" t="str">
        <f t="shared" si="10"/>
        <v/>
      </c>
      <c r="Z21" s="143" t="str">
        <f t="shared" si="10"/>
        <v/>
      </c>
      <c r="AA21" s="143" t="str">
        <f t="shared" si="10"/>
        <v/>
      </c>
      <c r="AB21" s="144" t="str">
        <f t="shared" si="10"/>
        <v/>
      </c>
      <c r="AC21" s="153" t="e">
        <f>+SUM(E21:AB21)*D21</f>
        <v>#REF!</v>
      </c>
      <c r="AD21" s="1" t="e">
        <f>+SUM(L21:U21)*D21</f>
        <v>#REF!</v>
      </c>
      <c r="AF21" s="1" t="str">
        <f>AF17</f>
        <v>FES</v>
      </c>
      <c r="AG21" s="1">
        <f>AG20</f>
        <v>3</v>
      </c>
    </row>
    <row r="22" spans="1:33" ht="15.75" thickBot="1" x14ac:dyDescent="0.25">
      <c r="A22" s="192"/>
      <c r="B22" s="195"/>
      <c r="C22" s="112" t="s">
        <v>34</v>
      </c>
      <c r="D22" s="113" t="e">
        <f>+SUM(D19:D21)</f>
        <v>#REF!</v>
      </c>
      <c r="E22" s="109" t="str">
        <f t="shared" ref="E22:AB22" si="11">IF(ISERROR(E19*$D19+E20*$D20+E21*$D21),"",(E19*$D19+E20*$D20+E21*$D21))</f>
        <v/>
      </c>
      <c r="F22" s="109" t="str">
        <f t="shared" si="11"/>
        <v/>
      </c>
      <c r="G22" s="109" t="str">
        <f t="shared" si="11"/>
        <v/>
      </c>
      <c r="H22" s="109" t="str">
        <f t="shared" si="11"/>
        <v/>
      </c>
      <c r="I22" s="109" t="str">
        <f t="shared" si="11"/>
        <v/>
      </c>
      <c r="J22" s="109" t="str">
        <f t="shared" si="11"/>
        <v/>
      </c>
      <c r="K22" s="109" t="str">
        <f t="shared" si="11"/>
        <v/>
      </c>
      <c r="L22" s="109" t="str">
        <f t="shared" si="11"/>
        <v/>
      </c>
      <c r="M22" s="109" t="str">
        <f t="shared" si="11"/>
        <v/>
      </c>
      <c r="N22" s="109" t="str">
        <f t="shared" si="11"/>
        <v/>
      </c>
      <c r="O22" s="109" t="str">
        <f t="shared" si="11"/>
        <v/>
      </c>
      <c r="P22" s="109" t="str">
        <f t="shared" si="11"/>
        <v/>
      </c>
      <c r="Q22" s="109" t="str">
        <f t="shared" si="11"/>
        <v/>
      </c>
      <c r="R22" s="109" t="str">
        <f t="shared" si="11"/>
        <v/>
      </c>
      <c r="S22" s="109" t="str">
        <f t="shared" si="11"/>
        <v/>
      </c>
      <c r="T22" s="109" t="str">
        <f t="shared" si="11"/>
        <v/>
      </c>
      <c r="U22" s="109" t="str">
        <f t="shared" si="11"/>
        <v/>
      </c>
      <c r="V22" s="109" t="str">
        <f t="shared" si="11"/>
        <v/>
      </c>
      <c r="W22" s="109" t="str">
        <f t="shared" si="11"/>
        <v/>
      </c>
      <c r="X22" s="109" t="str">
        <f t="shared" si="11"/>
        <v/>
      </c>
      <c r="Y22" s="109" t="str">
        <f t="shared" si="11"/>
        <v/>
      </c>
      <c r="Z22" s="109" t="str">
        <f t="shared" si="11"/>
        <v/>
      </c>
      <c r="AA22" s="109" t="str">
        <f t="shared" si="11"/>
        <v/>
      </c>
      <c r="AB22" s="142" t="str">
        <f t="shared" si="11"/>
        <v/>
      </c>
      <c r="AC22" s="152" t="e">
        <f>+SUM(AC19:AC21)</f>
        <v>#REF!</v>
      </c>
      <c r="AD22" s="152" t="e">
        <f>+SUM(AD19:AD21)</f>
        <v>#REF!</v>
      </c>
    </row>
    <row r="23" spans="1:33" ht="15" x14ac:dyDescent="0.2">
      <c r="A23" s="191" t="e">
        <f>+DATE(#REF!,4,1)</f>
        <v>#REF!</v>
      </c>
      <c r="B23" s="194">
        <f>+'Formato Resumen 22'!E18</f>
        <v>0</v>
      </c>
      <c r="C23" s="94" t="s">
        <v>35</v>
      </c>
      <c r="D23" s="95" t="e">
        <f>#REF!</f>
        <v>#REF!</v>
      </c>
      <c r="E23" s="148" t="str">
        <f t="shared" ref="E23:AB23" si="12">IF(ISERROR(E76/$AC79*$B23),"",(E76/$AC79*$B23))</f>
        <v/>
      </c>
      <c r="F23" s="149" t="str">
        <f t="shared" si="12"/>
        <v/>
      </c>
      <c r="G23" s="149" t="str">
        <f t="shared" si="12"/>
        <v/>
      </c>
      <c r="H23" s="149" t="str">
        <f t="shared" si="12"/>
        <v/>
      </c>
      <c r="I23" s="149" t="str">
        <f t="shared" si="12"/>
        <v/>
      </c>
      <c r="J23" s="149" t="str">
        <f t="shared" si="12"/>
        <v/>
      </c>
      <c r="K23" s="149" t="str">
        <f t="shared" si="12"/>
        <v/>
      </c>
      <c r="L23" s="149" t="str">
        <f t="shared" si="12"/>
        <v/>
      </c>
      <c r="M23" s="149" t="str">
        <f t="shared" si="12"/>
        <v/>
      </c>
      <c r="N23" s="149" t="str">
        <f t="shared" si="12"/>
        <v/>
      </c>
      <c r="O23" s="149" t="str">
        <f t="shared" si="12"/>
        <v/>
      </c>
      <c r="P23" s="149" t="str">
        <f t="shared" si="12"/>
        <v/>
      </c>
      <c r="Q23" s="149" t="str">
        <f t="shared" si="12"/>
        <v/>
      </c>
      <c r="R23" s="149" t="str">
        <f t="shared" si="12"/>
        <v/>
      </c>
      <c r="S23" s="149" t="str">
        <f t="shared" si="12"/>
        <v/>
      </c>
      <c r="T23" s="149" t="str">
        <f t="shared" si="12"/>
        <v/>
      </c>
      <c r="U23" s="149" t="str">
        <f t="shared" si="12"/>
        <v/>
      </c>
      <c r="V23" s="149" t="str">
        <f t="shared" si="12"/>
        <v/>
      </c>
      <c r="W23" s="149" t="str">
        <f t="shared" si="12"/>
        <v/>
      </c>
      <c r="X23" s="149" t="str">
        <f t="shared" si="12"/>
        <v/>
      </c>
      <c r="Y23" s="149" t="str">
        <f t="shared" si="12"/>
        <v/>
      </c>
      <c r="Z23" s="149" t="str">
        <f t="shared" si="12"/>
        <v/>
      </c>
      <c r="AA23" s="149" t="str">
        <f t="shared" si="12"/>
        <v/>
      </c>
      <c r="AB23" s="150" t="str">
        <f t="shared" si="12"/>
        <v/>
      </c>
      <c r="AC23" s="151" t="e">
        <f>+SUM(E23:AB23)*D23</f>
        <v>#REF!</v>
      </c>
      <c r="AD23" s="1" t="e">
        <f>+SUM(L23:U23)*D23</f>
        <v>#REF!</v>
      </c>
      <c r="AF23" s="1" t="str">
        <f>AF19</f>
        <v>ORD</v>
      </c>
      <c r="AG23" s="1">
        <f>AG19+1</f>
        <v>4</v>
      </c>
    </row>
    <row r="24" spans="1:33" ht="15" x14ac:dyDescent="0.2">
      <c r="A24" s="191"/>
      <c r="B24" s="194"/>
      <c r="C24" s="100" t="s">
        <v>36</v>
      </c>
      <c r="D24" s="101" t="e">
        <f>#REF!</f>
        <v>#REF!</v>
      </c>
      <c r="E24" s="145" t="str">
        <f t="shared" ref="E24:AB24" si="13">IF(ISERROR(E77/$AC79*$B23),"",(E77/$AC79*$B23))</f>
        <v/>
      </c>
      <c r="F24" s="146" t="str">
        <f t="shared" si="13"/>
        <v/>
      </c>
      <c r="G24" s="146" t="str">
        <f t="shared" si="13"/>
        <v/>
      </c>
      <c r="H24" s="146" t="str">
        <f t="shared" si="13"/>
        <v/>
      </c>
      <c r="I24" s="146" t="str">
        <f t="shared" si="13"/>
        <v/>
      </c>
      <c r="J24" s="146" t="str">
        <f t="shared" si="13"/>
        <v/>
      </c>
      <c r="K24" s="146" t="str">
        <f t="shared" si="13"/>
        <v/>
      </c>
      <c r="L24" s="146" t="str">
        <f t="shared" si="13"/>
        <v/>
      </c>
      <c r="M24" s="146" t="str">
        <f t="shared" si="13"/>
        <v/>
      </c>
      <c r="N24" s="146" t="str">
        <f t="shared" si="13"/>
        <v/>
      </c>
      <c r="O24" s="146" t="str">
        <f t="shared" si="13"/>
        <v/>
      </c>
      <c r="P24" s="146" t="str">
        <f t="shared" si="13"/>
        <v/>
      </c>
      <c r="Q24" s="146" t="str">
        <f t="shared" si="13"/>
        <v/>
      </c>
      <c r="R24" s="146" t="str">
        <f t="shared" si="13"/>
        <v/>
      </c>
      <c r="S24" s="146" t="str">
        <f t="shared" si="13"/>
        <v/>
      </c>
      <c r="T24" s="146" t="str">
        <f t="shared" si="13"/>
        <v/>
      </c>
      <c r="U24" s="146" t="str">
        <f t="shared" si="13"/>
        <v/>
      </c>
      <c r="V24" s="146" t="str">
        <f t="shared" si="13"/>
        <v/>
      </c>
      <c r="W24" s="146" t="str">
        <f t="shared" si="13"/>
        <v/>
      </c>
      <c r="X24" s="146" t="str">
        <f t="shared" si="13"/>
        <v/>
      </c>
      <c r="Y24" s="146" t="str">
        <f t="shared" si="13"/>
        <v/>
      </c>
      <c r="Z24" s="146" t="str">
        <f t="shared" si="13"/>
        <v/>
      </c>
      <c r="AA24" s="146" t="str">
        <f t="shared" si="13"/>
        <v/>
      </c>
      <c r="AB24" s="147" t="str">
        <f t="shared" si="13"/>
        <v/>
      </c>
      <c r="AC24" s="152" t="e">
        <f>+SUM(E24:AB24)*D24</f>
        <v>#REF!</v>
      </c>
      <c r="AD24" s="1" t="e">
        <f>+SUM(L24:U24)*D24</f>
        <v>#REF!</v>
      </c>
      <c r="AF24" s="1" t="str">
        <f>AF20</f>
        <v>SÁB</v>
      </c>
      <c r="AG24" s="1">
        <f>AG23</f>
        <v>4</v>
      </c>
    </row>
    <row r="25" spans="1:33" ht="15" x14ac:dyDescent="0.2">
      <c r="A25" s="191"/>
      <c r="B25" s="194"/>
      <c r="C25" s="106" t="s">
        <v>37</v>
      </c>
      <c r="D25" s="107" t="e">
        <f>#REF!</f>
        <v>#REF!</v>
      </c>
      <c r="E25" s="143" t="str">
        <f t="shared" ref="E25:AB25" si="14">IF(ISERROR(E78/$AC79*$B23),"",(E78/$AC79*$B23))</f>
        <v/>
      </c>
      <c r="F25" s="143" t="str">
        <f t="shared" si="14"/>
        <v/>
      </c>
      <c r="G25" s="143" t="str">
        <f t="shared" si="14"/>
        <v/>
      </c>
      <c r="H25" s="143" t="str">
        <f t="shared" si="14"/>
        <v/>
      </c>
      <c r="I25" s="143" t="str">
        <f t="shared" si="14"/>
        <v/>
      </c>
      <c r="J25" s="143" t="str">
        <f t="shared" si="14"/>
        <v/>
      </c>
      <c r="K25" s="143" t="str">
        <f t="shared" si="14"/>
        <v/>
      </c>
      <c r="L25" s="143" t="str">
        <f t="shared" si="14"/>
        <v/>
      </c>
      <c r="M25" s="143" t="str">
        <f t="shared" si="14"/>
        <v/>
      </c>
      <c r="N25" s="143" t="str">
        <f t="shared" si="14"/>
        <v/>
      </c>
      <c r="O25" s="143" t="str">
        <f t="shared" si="14"/>
        <v/>
      </c>
      <c r="P25" s="143" t="str">
        <f t="shared" si="14"/>
        <v/>
      </c>
      <c r="Q25" s="143" t="str">
        <f t="shared" si="14"/>
        <v/>
      </c>
      <c r="R25" s="143" t="str">
        <f t="shared" si="14"/>
        <v/>
      </c>
      <c r="S25" s="143" t="str">
        <f t="shared" si="14"/>
        <v/>
      </c>
      <c r="T25" s="143" t="str">
        <f t="shared" si="14"/>
        <v/>
      </c>
      <c r="U25" s="143" t="str">
        <f t="shared" si="14"/>
        <v/>
      </c>
      <c r="V25" s="143" t="str">
        <f t="shared" si="14"/>
        <v/>
      </c>
      <c r="W25" s="143" t="str">
        <f t="shared" si="14"/>
        <v/>
      </c>
      <c r="X25" s="143" t="str">
        <f t="shared" si="14"/>
        <v/>
      </c>
      <c r="Y25" s="143" t="str">
        <f t="shared" si="14"/>
        <v/>
      </c>
      <c r="Z25" s="143" t="str">
        <f t="shared" si="14"/>
        <v/>
      </c>
      <c r="AA25" s="143" t="str">
        <f t="shared" si="14"/>
        <v/>
      </c>
      <c r="AB25" s="144" t="str">
        <f t="shared" si="14"/>
        <v/>
      </c>
      <c r="AC25" s="153" t="e">
        <f>+SUM(E25:AB25)*D25</f>
        <v>#REF!</v>
      </c>
      <c r="AD25" s="1" t="e">
        <f>+SUM(L25:U25)*D25</f>
        <v>#REF!</v>
      </c>
      <c r="AF25" s="1" t="str">
        <f>AF21</f>
        <v>FES</v>
      </c>
      <c r="AG25" s="1">
        <f>AG24</f>
        <v>4</v>
      </c>
    </row>
    <row r="26" spans="1:33" ht="15.75" thickBot="1" x14ac:dyDescent="0.25">
      <c r="A26" s="192"/>
      <c r="B26" s="195"/>
      <c r="C26" s="112" t="s">
        <v>34</v>
      </c>
      <c r="D26" s="113" t="e">
        <f>+SUM(D23:D25)</f>
        <v>#REF!</v>
      </c>
      <c r="E26" s="109" t="str">
        <f t="shared" ref="E26:AB26" si="15">IF(ISERROR(E23*$D23+E24*$D24+E25*$D25),"",(E23*$D23+E24*$D24+E25*$D25))</f>
        <v/>
      </c>
      <c r="F26" s="109" t="str">
        <f t="shared" si="15"/>
        <v/>
      </c>
      <c r="G26" s="109" t="str">
        <f t="shared" si="15"/>
        <v/>
      </c>
      <c r="H26" s="109" t="str">
        <f t="shared" si="15"/>
        <v/>
      </c>
      <c r="I26" s="109" t="str">
        <f t="shared" si="15"/>
        <v/>
      </c>
      <c r="J26" s="109" t="str">
        <f t="shared" si="15"/>
        <v/>
      </c>
      <c r="K26" s="109" t="str">
        <f t="shared" si="15"/>
        <v/>
      </c>
      <c r="L26" s="109" t="str">
        <f t="shared" si="15"/>
        <v/>
      </c>
      <c r="M26" s="109" t="str">
        <f t="shared" si="15"/>
        <v/>
      </c>
      <c r="N26" s="109" t="str">
        <f t="shared" si="15"/>
        <v/>
      </c>
      <c r="O26" s="109" t="str">
        <f t="shared" si="15"/>
        <v/>
      </c>
      <c r="P26" s="109" t="str">
        <f t="shared" si="15"/>
        <v/>
      </c>
      <c r="Q26" s="109" t="str">
        <f t="shared" si="15"/>
        <v/>
      </c>
      <c r="R26" s="109" t="str">
        <f t="shared" si="15"/>
        <v/>
      </c>
      <c r="S26" s="109" t="str">
        <f t="shared" si="15"/>
        <v/>
      </c>
      <c r="T26" s="109" t="str">
        <f t="shared" si="15"/>
        <v/>
      </c>
      <c r="U26" s="109" t="str">
        <f t="shared" si="15"/>
        <v/>
      </c>
      <c r="V26" s="109" t="str">
        <f t="shared" si="15"/>
        <v/>
      </c>
      <c r="W26" s="109" t="str">
        <f t="shared" si="15"/>
        <v/>
      </c>
      <c r="X26" s="109" t="str">
        <f t="shared" si="15"/>
        <v/>
      </c>
      <c r="Y26" s="109" t="str">
        <f t="shared" si="15"/>
        <v/>
      </c>
      <c r="Z26" s="109" t="str">
        <f t="shared" si="15"/>
        <v/>
      </c>
      <c r="AA26" s="109" t="str">
        <f t="shared" si="15"/>
        <v/>
      </c>
      <c r="AB26" s="142" t="str">
        <f t="shared" si="15"/>
        <v/>
      </c>
      <c r="AC26" s="152" t="e">
        <f>+SUM(AC23:AC25)</f>
        <v>#REF!</v>
      </c>
      <c r="AD26" s="152" t="e">
        <f>+SUM(AD23:AD25)</f>
        <v>#REF!</v>
      </c>
    </row>
    <row r="27" spans="1:33" ht="15" x14ac:dyDescent="0.2">
      <c r="A27" s="191" t="e">
        <f>+DATE(#REF!,5,1)</f>
        <v>#REF!</v>
      </c>
      <c r="B27" s="194">
        <f>+'Formato Resumen 22'!E19</f>
        <v>0</v>
      </c>
      <c r="C27" s="94" t="s">
        <v>35</v>
      </c>
      <c r="D27" s="95" t="e">
        <f>#REF!</f>
        <v>#REF!</v>
      </c>
      <c r="E27" s="148" t="str">
        <f t="shared" ref="E27:AB27" si="16">IF(ISERROR(E80/$AC83*$B27),"",(E80/$AC83*$B27))</f>
        <v/>
      </c>
      <c r="F27" s="149" t="str">
        <f t="shared" si="16"/>
        <v/>
      </c>
      <c r="G27" s="149" t="str">
        <f t="shared" si="16"/>
        <v/>
      </c>
      <c r="H27" s="149" t="str">
        <f t="shared" si="16"/>
        <v/>
      </c>
      <c r="I27" s="149" t="str">
        <f t="shared" si="16"/>
        <v/>
      </c>
      <c r="J27" s="149" t="str">
        <f t="shared" si="16"/>
        <v/>
      </c>
      <c r="K27" s="149" t="str">
        <f t="shared" si="16"/>
        <v/>
      </c>
      <c r="L27" s="149" t="str">
        <f t="shared" si="16"/>
        <v/>
      </c>
      <c r="M27" s="149" t="str">
        <f t="shared" si="16"/>
        <v/>
      </c>
      <c r="N27" s="149" t="str">
        <f t="shared" si="16"/>
        <v/>
      </c>
      <c r="O27" s="149" t="str">
        <f t="shared" si="16"/>
        <v/>
      </c>
      <c r="P27" s="149" t="str">
        <f t="shared" si="16"/>
        <v/>
      </c>
      <c r="Q27" s="149" t="str">
        <f t="shared" si="16"/>
        <v/>
      </c>
      <c r="R27" s="149" t="str">
        <f t="shared" si="16"/>
        <v/>
      </c>
      <c r="S27" s="149" t="str">
        <f t="shared" si="16"/>
        <v/>
      </c>
      <c r="T27" s="149" t="str">
        <f t="shared" si="16"/>
        <v/>
      </c>
      <c r="U27" s="149" t="str">
        <f t="shared" si="16"/>
        <v/>
      </c>
      <c r="V27" s="149" t="str">
        <f t="shared" si="16"/>
        <v/>
      </c>
      <c r="W27" s="149" t="str">
        <f t="shared" si="16"/>
        <v/>
      </c>
      <c r="X27" s="149" t="str">
        <f t="shared" si="16"/>
        <v/>
      </c>
      <c r="Y27" s="149" t="str">
        <f t="shared" si="16"/>
        <v/>
      </c>
      <c r="Z27" s="149" t="str">
        <f t="shared" si="16"/>
        <v/>
      </c>
      <c r="AA27" s="149" t="str">
        <f t="shared" si="16"/>
        <v/>
      </c>
      <c r="AB27" s="150" t="str">
        <f t="shared" si="16"/>
        <v/>
      </c>
      <c r="AC27" s="151" t="e">
        <f>+SUM(E27:AB27)*D27</f>
        <v>#REF!</v>
      </c>
      <c r="AD27" s="1" t="e">
        <f>+SUM(L27:U27)*D27</f>
        <v>#REF!</v>
      </c>
      <c r="AF27" s="1" t="str">
        <f>AF23</f>
        <v>ORD</v>
      </c>
      <c r="AG27" s="1">
        <f>AG23+1</f>
        <v>5</v>
      </c>
    </row>
    <row r="28" spans="1:33" ht="15" x14ac:dyDescent="0.2">
      <c r="A28" s="191"/>
      <c r="B28" s="194"/>
      <c r="C28" s="100" t="s">
        <v>36</v>
      </c>
      <c r="D28" s="101" t="e">
        <f>#REF!</f>
        <v>#REF!</v>
      </c>
      <c r="E28" s="145" t="str">
        <f t="shared" ref="E28:AB28" si="17">IF(ISERROR(E81/$AC83*$B27),"",(E81/$AC83*$B27))</f>
        <v/>
      </c>
      <c r="F28" s="146" t="str">
        <f t="shared" si="17"/>
        <v/>
      </c>
      <c r="G28" s="146" t="str">
        <f t="shared" si="17"/>
        <v/>
      </c>
      <c r="H28" s="146" t="str">
        <f t="shared" si="17"/>
        <v/>
      </c>
      <c r="I28" s="146" t="str">
        <f t="shared" si="17"/>
        <v/>
      </c>
      <c r="J28" s="146" t="str">
        <f t="shared" si="17"/>
        <v/>
      </c>
      <c r="K28" s="146" t="str">
        <f t="shared" si="17"/>
        <v/>
      </c>
      <c r="L28" s="146" t="str">
        <f t="shared" si="17"/>
        <v/>
      </c>
      <c r="M28" s="146" t="str">
        <f t="shared" si="17"/>
        <v/>
      </c>
      <c r="N28" s="146" t="str">
        <f t="shared" si="17"/>
        <v/>
      </c>
      <c r="O28" s="146" t="str">
        <f t="shared" si="17"/>
        <v/>
      </c>
      <c r="P28" s="146" t="str">
        <f t="shared" si="17"/>
        <v/>
      </c>
      <c r="Q28" s="146" t="str">
        <f t="shared" si="17"/>
        <v/>
      </c>
      <c r="R28" s="146" t="str">
        <f t="shared" si="17"/>
        <v/>
      </c>
      <c r="S28" s="146" t="str">
        <f t="shared" si="17"/>
        <v/>
      </c>
      <c r="T28" s="146" t="str">
        <f t="shared" si="17"/>
        <v/>
      </c>
      <c r="U28" s="146" t="str">
        <f t="shared" si="17"/>
        <v/>
      </c>
      <c r="V28" s="146" t="str">
        <f t="shared" si="17"/>
        <v/>
      </c>
      <c r="W28" s="146" t="str">
        <f t="shared" si="17"/>
        <v/>
      </c>
      <c r="X28" s="146" t="str">
        <f t="shared" si="17"/>
        <v/>
      </c>
      <c r="Y28" s="146" t="str">
        <f t="shared" si="17"/>
        <v/>
      </c>
      <c r="Z28" s="146" t="str">
        <f t="shared" si="17"/>
        <v/>
      </c>
      <c r="AA28" s="146" t="str">
        <f t="shared" si="17"/>
        <v/>
      </c>
      <c r="AB28" s="147" t="str">
        <f t="shared" si="17"/>
        <v/>
      </c>
      <c r="AC28" s="152" t="e">
        <f>+SUM(E28:AB28)*D28</f>
        <v>#REF!</v>
      </c>
      <c r="AD28" s="1" t="e">
        <f>+SUM(L28:U28)*D28</f>
        <v>#REF!</v>
      </c>
      <c r="AF28" s="1" t="str">
        <f>AF24</f>
        <v>SÁB</v>
      </c>
      <c r="AG28" s="1">
        <f>AG27</f>
        <v>5</v>
      </c>
    </row>
    <row r="29" spans="1:33" ht="15" x14ac:dyDescent="0.2">
      <c r="A29" s="191"/>
      <c r="B29" s="194"/>
      <c r="C29" s="106" t="s">
        <v>37</v>
      </c>
      <c r="D29" s="107" t="e">
        <f>#REF!</f>
        <v>#REF!</v>
      </c>
      <c r="E29" s="143" t="str">
        <f t="shared" ref="E29:AB29" si="18">IF(ISERROR(E82/$AC83*$B27),"",(E82/$AC83*$B27))</f>
        <v/>
      </c>
      <c r="F29" s="143" t="str">
        <f t="shared" si="18"/>
        <v/>
      </c>
      <c r="G29" s="143" t="str">
        <f t="shared" si="18"/>
        <v/>
      </c>
      <c r="H29" s="143" t="str">
        <f t="shared" si="18"/>
        <v/>
      </c>
      <c r="I29" s="143" t="str">
        <f t="shared" si="18"/>
        <v/>
      </c>
      <c r="J29" s="143" t="str">
        <f t="shared" si="18"/>
        <v/>
      </c>
      <c r="K29" s="143" t="str">
        <f t="shared" si="18"/>
        <v/>
      </c>
      <c r="L29" s="143" t="str">
        <f t="shared" si="18"/>
        <v/>
      </c>
      <c r="M29" s="143" t="str">
        <f t="shared" si="18"/>
        <v/>
      </c>
      <c r="N29" s="143" t="str">
        <f t="shared" si="18"/>
        <v/>
      </c>
      <c r="O29" s="143" t="str">
        <f t="shared" si="18"/>
        <v/>
      </c>
      <c r="P29" s="143" t="str">
        <f t="shared" si="18"/>
        <v/>
      </c>
      <c r="Q29" s="143" t="str">
        <f t="shared" si="18"/>
        <v/>
      </c>
      <c r="R29" s="143" t="str">
        <f t="shared" si="18"/>
        <v/>
      </c>
      <c r="S29" s="143" t="str">
        <f t="shared" si="18"/>
        <v/>
      </c>
      <c r="T29" s="143" t="str">
        <f t="shared" si="18"/>
        <v/>
      </c>
      <c r="U29" s="143" t="str">
        <f t="shared" si="18"/>
        <v/>
      </c>
      <c r="V29" s="143" t="str">
        <f t="shared" si="18"/>
        <v/>
      </c>
      <c r="W29" s="143" t="str">
        <f t="shared" si="18"/>
        <v/>
      </c>
      <c r="X29" s="143" t="str">
        <f t="shared" si="18"/>
        <v/>
      </c>
      <c r="Y29" s="143" t="str">
        <f t="shared" si="18"/>
        <v/>
      </c>
      <c r="Z29" s="143" t="str">
        <f t="shared" si="18"/>
        <v/>
      </c>
      <c r="AA29" s="143" t="str">
        <f t="shared" si="18"/>
        <v/>
      </c>
      <c r="AB29" s="144" t="str">
        <f t="shared" si="18"/>
        <v/>
      </c>
      <c r="AC29" s="153" t="e">
        <f>+SUM(E29:AB29)*D29</f>
        <v>#REF!</v>
      </c>
      <c r="AD29" s="1" t="e">
        <f>+SUM(L29:U29)*D29</f>
        <v>#REF!</v>
      </c>
      <c r="AF29" s="1" t="str">
        <f>AF25</f>
        <v>FES</v>
      </c>
      <c r="AG29" s="1">
        <f>AG28</f>
        <v>5</v>
      </c>
    </row>
    <row r="30" spans="1:33" ht="15.75" thickBot="1" x14ac:dyDescent="0.25">
      <c r="A30" s="192"/>
      <c r="B30" s="195"/>
      <c r="C30" s="112" t="s">
        <v>34</v>
      </c>
      <c r="D30" s="113" t="e">
        <f>+SUM(D27:D29)</f>
        <v>#REF!</v>
      </c>
      <c r="E30" s="109" t="str">
        <f t="shared" ref="E30:AB30" si="19">IF(ISERROR(E27*$D27+E28*$D28+E29*$D29),"",(E27*$D27+E28*$D28+E29*$D29))</f>
        <v/>
      </c>
      <c r="F30" s="109" t="str">
        <f t="shared" si="19"/>
        <v/>
      </c>
      <c r="G30" s="109" t="str">
        <f t="shared" si="19"/>
        <v/>
      </c>
      <c r="H30" s="109" t="str">
        <f t="shared" si="19"/>
        <v/>
      </c>
      <c r="I30" s="109" t="str">
        <f t="shared" si="19"/>
        <v/>
      </c>
      <c r="J30" s="109" t="str">
        <f t="shared" si="19"/>
        <v/>
      </c>
      <c r="K30" s="109" t="str">
        <f t="shared" si="19"/>
        <v/>
      </c>
      <c r="L30" s="109" t="str">
        <f t="shared" si="19"/>
        <v/>
      </c>
      <c r="M30" s="109" t="str">
        <f t="shared" si="19"/>
        <v/>
      </c>
      <c r="N30" s="109" t="str">
        <f t="shared" si="19"/>
        <v/>
      </c>
      <c r="O30" s="109" t="str">
        <f t="shared" si="19"/>
        <v/>
      </c>
      <c r="P30" s="109" t="str">
        <f t="shared" si="19"/>
        <v/>
      </c>
      <c r="Q30" s="109" t="str">
        <f t="shared" si="19"/>
        <v/>
      </c>
      <c r="R30" s="109" t="str">
        <f t="shared" si="19"/>
        <v/>
      </c>
      <c r="S30" s="109" t="str">
        <f t="shared" si="19"/>
        <v/>
      </c>
      <c r="T30" s="109" t="str">
        <f t="shared" si="19"/>
        <v/>
      </c>
      <c r="U30" s="109" t="str">
        <f t="shared" si="19"/>
        <v/>
      </c>
      <c r="V30" s="109" t="str">
        <f t="shared" si="19"/>
        <v/>
      </c>
      <c r="W30" s="109" t="str">
        <f t="shared" si="19"/>
        <v/>
      </c>
      <c r="X30" s="109" t="str">
        <f t="shared" si="19"/>
        <v/>
      </c>
      <c r="Y30" s="109" t="str">
        <f t="shared" si="19"/>
        <v/>
      </c>
      <c r="Z30" s="109" t="str">
        <f t="shared" si="19"/>
        <v/>
      </c>
      <c r="AA30" s="109" t="str">
        <f t="shared" si="19"/>
        <v/>
      </c>
      <c r="AB30" s="142" t="str">
        <f t="shared" si="19"/>
        <v/>
      </c>
      <c r="AC30" s="152" t="e">
        <f>+SUM(AC27:AC29)</f>
        <v>#REF!</v>
      </c>
      <c r="AD30" s="152" t="e">
        <f>+SUM(AD27:AD29)</f>
        <v>#REF!</v>
      </c>
    </row>
    <row r="31" spans="1:33" ht="15" x14ac:dyDescent="0.2">
      <c r="A31" s="191" t="e">
        <f>+DATE(#REF!,6,1)</f>
        <v>#REF!</v>
      </c>
      <c r="B31" s="194">
        <f>+'Formato Resumen 22'!E20</f>
        <v>0</v>
      </c>
      <c r="C31" s="94" t="s">
        <v>35</v>
      </c>
      <c r="D31" s="95" t="e">
        <f>#REF!</f>
        <v>#REF!</v>
      </c>
      <c r="E31" s="148" t="str">
        <f t="shared" ref="E31:AB31" si="20">IF(ISERROR(E84/$AC87*$B31),"",(E84/$AC87*$B31))</f>
        <v/>
      </c>
      <c r="F31" s="149" t="str">
        <f t="shared" si="20"/>
        <v/>
      </c>
      <c r="G31" s="149" t="str">
        <f t="shared" si="20"/>
        <v/>
      </c>
      <c r="H31" s="149" t="str">
        <f t="shared" si="20"/>
        <v/>
      </c>
      <c r="I31" s="149" t="str">
        <f t="shared" si="20"/>
        <v/>
      </c>
      <c r="J31" s="149" t="str">
        <f t="shared" si="20"/>
        <v/>
      </c>
      <c r="K31" s="149" t="str">
        <f t="shared" si="20"/>
        <v/>
      </c>
      <c r="L31" s="149" t="str">
        <f t="shared" si="20"/>
        <v/>
      </c>
      <c r="M31" s="149" t="str">
        <f t="shared" si="20"/>
        <v/>
      </c>
      <c r="N31" s="149" t="str">
        <f t="shared" si="20"/>
        <v/>
      </c>
      <c r="O31" s="149" t="str">
        <f t="shared" si="20"/>
        <v/>
      </c>
      <c r="P31" s="149" t="str">
        <f t="shared" si="20"/>
        <v/>
      </c>
      <c r="Q31" s="149" t="str">
        <f t="shared" si="20"/>
        <v/>
      </c>
      <c r="R31" s="149" t="str">
        <f t="shared" si="20"/>
        <v/>
      </c>
      <c r="S31" s="149" t="str">
        <f t="shared" si="20"/>
        <v/>
      </c>
      <c r="T31" s="149" t="str">
        <f t="shared" si="20"/>
        <v/>
      </c>
      <c r="U31" s="149" t="str">
        <f t="shared" si="20"/>
        <v/>
      </c>
      <c r="V31" s="149" t="str">
        <f t="shared" si="20"/>
        <v/>
      </c>
      <c r="W31" s="149" t="str">
        <f t="shared" si="20"/>
        <v/>
      </c>
      <c r="X31" s="149" t="str">
        <f t="shared" si="20"/>
        <v/>
      </c>
      <c r="Y31" s="149" t="str">
        <f t="shared" si="20"/>
        <v/>
      </c>
      <c r="Z31" s="149" t="str">
        <f t="shared" si="20"/>
        <v/>
      </c>
      <c r="AA31" s="149" t="str">
        <f t="shared" si="20"/>
        <v/>
      </c>
      <c r="AB31" s="150" t="str">
        <f t="shared" si="20"/>
        <v/>
      </c>
      <c r="AC31" s="151" t="e">
        <f>+SUM(E31:AB31)*D31</f>
        <v>#REF!</v>
      </c>
      <c r="AD31" s="1" t="e">
        <f>+SUM(L31:U31)*D31</f>
        <v>#REF!</v>
      </c>
      <c r="AF31" s="1" t="str">
        <f>AF27</f>
        <v>ORD</v>
      </c>
      <c r="AG31" s="1">
        <f>AG27+1</f>
        <v>6</v>
      </c>
    </row>
    <row r="32" spans="1:33" ht="15" x14ac:dyDescent="0.2">
      <c r="A32" s="191"/>
      <c r="B32" s="194"/>
      <c r="C32" s="100" t="s">
        <v>36</v>
      </c>
      <c r="D32" s="101" t="e">
        <f>#REF!</f>
        <v>#REF!</v>
      </c>
      <c r="E32" s="145" t="str">
        <f t="shared" ref="E32:AB32" si="21">IF(ISERROR(E85/$AC87*$B31),"",(E85/$AC87*$B31))</f>
        <v/>
      </c>
      <c r="F32" s="146" t="str">
        <f t="shared" si="21"/>
        <v/>
      </c>
      <c r="G32" s="146" t="str">
        <f t="shared" si="21"/>
        <v/>
      </c>
      <c r="H32" s="146" t="str">
        <f t="shared" si="21"/>
        <v/>
      </c>
      <c r="I32" s="146" t="str">
        <f t="shared" si="21"/>
        <v/>
      </c>
      <c r="J32" s="146" t="str">
        <f t="shared" si="21"/>
        <v/>
      </c>
      <c r="K32" s="146" t="str">
        <f t="shared" si="21"/>
        <v/>
      </c>
      <c r="L32" s="146" t="str">
        <f t="shared" si="21"/>
        <v/>
      </c>
      <c r="M32" s="146" t="str">
        <f t="shared" si="21"/>
        <v/>
      </c>
      <c r="N32" s="146" t="str">
        <f t="shared" si="21"/>
        <v/>
      </c>
      <c r="O32" s="146" t="str">
        <f t="shared" si="21"/>
        <v/>
      </c>
      <c r="P32" s="146" t="str">
        <f t="shared" si="21"/>
        <v/>
      </c>
      <c r="Q32" s="146" t="str">
        <f t="shared" si="21"/>
        <v/>
      </c>
      <c r="R32" s="146" t="str">
        <f t="shared" si="21"/>
        <v/>
      </c>
      <c r="S32" s="146" t="str">
        <f t="shared" si="21"/>
        <v/>
      </c>
      <c r="T32" s="146" t="str">
        <f t="shared" si="21"/>
        <v/>
      </c>
      <c r="U32" s="146" t="str">
        <f t="shared" si="21"/>
        <v/>
      </c>
      <c r="V32" s="146" t="str">
        <f t="shared" si="21"/>
        <v/>
      </c>
      <c r="W32" s="146" t="str">
        <f t="shared" si="21"/>
        <v/>
      </c>
      <c r="X32" s="146" t="str">
        <f t="shared" si="21"/>
        <v/>
      </c>
      <c r="Y32" s="146" t="str">
        <f t="shared" si="21"/>
        <v/>
      </c>
      <c r="Z32" s="146" t="str">
        <f t="shared" si="21"/>
        <v/>
      </c>
      <c r="AA32" s="146" t="str">
        <f t="shared" si="21"/>
        <v/>
      </c>
      <c r="AB32" s="147" t="str">
        <f t="shared" si="21"/>
        <v/>
      </c>
      <c r="AC32" s="152" t="e">
        <f>+SUM(E32:AB32)*D32</f>
        <v>#REF!</v>
      </c>
      <c r="AD32" s="1" t="e">
        <f>+SUM(L32:U32)*D32</f>
        <v>#REF!</v>
      </c>
      <c r="AF32" s="1" t="str">
        <f>AF28</f>
        <v>SÁB</v>
      </c>
      <c r="AG32" s="1">
        <f>AG31</f>
        <v>6</v>
      </c>
    </row>
    <row r="33" spans="1:33" ht="15" x14ac:dyDescent="0.2">
      <c r="A33" s="191"/>
      <c r="B33" s="194"/>
      <c r="C33" s="106" t="s">
        <v>37</v>
      </c>
      <c r="D33" s="107" t="e">
        <f>#REF!</f>
        <v>#REF!</v>
      </c>
      <c r="E33" s="143" t="str">
        <f t="shared" ref="E33:AB33" si="22">IF(ISERROR(E86/$AC87*$B31),"",(E86/$AC87*$B31))</f>
        <v/>
      </c>
      <c r="F33" s="143" t="str">
        <f t="shared" si="22"/>
        <v/>
      </c>
      <c r="G33" s="143" t="str">
        <f t="shared" si="22"/>
        <v/>
      </c>
      <c r="H33" s="143" t="str">
        <f t="shared" si="22"/>
        <v/>
      </c>
      <c r="I33" s="143" t="str">
        <f t="shared" si="22"/>
        <v/>
      </c>
      <c r="J33" s="143" t="str">
        <f t="shared" si="22"/>
        <v/>
      </c>
      <c r="K33" s="143" t="str">
        <f t="shared" si="22"/>
        <v/>
      </c>
      <c r="L33" s="143" t="str">
        <f t="shared" si="22"/>
        <v/>
      </c>
      <c r="M33" s="143" t="str">
        <f t="shared" si="22"/>
        <v/>
      </c>
      <c r="N33" s="143" t="str">
        <f t="shared" si="22"/>
        <v/>
      </c>
      <c r="O33" s="143" t="str">
        <f t="shared" si="22"/>
        <v/>
      </c>
      <c r="P33" s="143" t="str">
        <f t="shared" si="22"/>
        <v/>
      </c>
      <c r="Q33" s="143" t="str">
        <f t="shared" si="22"/>
        <v/>
      </c>
      <c r="R33" s="143" t="str">
        <f t="shared" si="22"/>
        <v/>
      </c>
      <c r="S33" s="143" t="str">
        <f t="shared" si="22"/>
        <v/>
      </c>
      <c r="T33" s="143" t="str">
        <f t="shared" si="22"/>
        <v/>
      </c>
      <c r="U33" s="143" t="str">
        <f t="shared" si="22"/>
        <v/>
      </c>
      <c r="V33" s="143" t="str">
        <f t="shared" si="22"/>
        <v/>
      </c>
      <c r="W33" s="143" t="str">
        <f t="shared" si="22"/>
        <v/>
      </c>
      <c r="X33" s="143" t="str">
        <f t="shared" si="22"/>
        <v/>
      </c>
      <c r="Y33" s="143" t="str">
        <f t="shared" si="22"/>
        <v/>
      </c>
      <c r="Z33" s="143" t="str">
        <f t="shared" si="22"/>
        <v/>
      </c>
      <c r="AA33" s="143" t="str">
        <f t="shared" si="22"/>
        <v/>
      </c>
      <c r="AB33" s="144" t="str">
        <f t="shared" si="22"/>
        <v/>
      </c>
      <c r="AC33" s="153" t="e">
        <f>+SUM(E33:AB33)*D33</f>
        <v>#REF!</v>
      </c>
      <c r="AD33" s="1" t="e">
        <f>+SUM(L33:U33)*D33</f>
        <v>#REF!</v>
      </c>
      <c r="AF33" s="1" t="str">
        <f>AF29</f>
        <v>FES</v>
      </c>
      <c r="AG33" s="1">
        <f>AG32</f>
        <v>6</v>
      </c>
    </row>
    <row r="34" spans="1:33" ht="15.75" thickBot="1" x14ac:dyDescent="0.25">
      <c r="A34" s="192"/>
      <c r="B34" s="195"/>
      <c r="C34" s="112" t="s">
        <v>34</v>
      </c>
      <c r="D34" s="113" t="e">
        <f>+SUM(D31:D33)</f>
        <v>#REF!</v>
      </c>
      <c r="E34" s="109" t="str">
        <f t="shared" ref="E34:AB34" si="23">IF(ISERROR(E31*$D31+E32*$D32+E33*$D33),"",(E31*$D31+E32*$D32+E33*$D33))</f>
        <v/>
      </c>
      <c r="F34" s="109" t="str">
        <f t="shared" si="23"/>
        <v/>
      </c>
      <c r="G34" s="109" t="str">
        <f t="shared" si="23"/>
        <v/>
      </c>
      <c r="H34" s="109" t="str">
        <f t="shared" si="23"/>
        <v/>
      </c>
      <c r="I34" s="109" t="str">
        <f t="shared" si="23"/>
        <v/>
      </c>
      <c r="J34" s="109" t="str">
        <f t="shared" si="23"/>
        <v/>
      </c>
      <c r="K34" s="109" t="str">
        <f t="shared" si="23"/>
        <v/>
      </c>
      <c r="L34" s="109" t="str">
        <f t="shared" si="23"/>
        <v/>
      </c>
      <c r="M34" s="109" t="str">
        <f t="shared" si="23"/>
        <v/>
      </c>
      <c r="N34" s="109" t="str">
        <f t="shared" si="23"/>
        <v/>
      </c>
      <c r="O34" s="109" t="str">
        <f t="shared" si="23"/>
        <v/>
      </c>
      <c r="P34" s="109" t="str">
        <f t="shared" si="23"/>
        <v/>
      </c>
      <c r="Q34" s="109" t="str">
        <f t="shared" si="23"/>
        <v/>
      </c>
      <c r="R34" s="109" t="str">
        <f t="shared" si="23"/>
        <v/>
      </c>
      <c r="S34" s="109" t="str">
        <f t="shared" si="23"/>
        <v/>
      </c>
      <c r="T34" s="109" t="str">
        <f t="shared" si="23"/>
        <v/>
      </c>
      <c r="U34" s="109" t="str">
        <f t="shared" si="23"/>
        <v/>
      </c>
      <c r="V34" s="109" t="str">
        <f t="shared" si="23"/>
        <v/>
      </c>
      <c r="W34" s="109" t="str">
        <f t="shared" si="23"/>
        <v/>
      </c>
      <c r="X34" s="109" t="str">
        <f t="shared" si="23"/>
        <v/>
      </c>
      <c r="Y34" s="109" t="str">
        <f t="shared" si="23"/>
        <v/>
      </c>
      <c r="Z34" s="109" t="str">
        <f t="shared" si="23"/>
        <v/>
      </c>
      <c r="AA34" s="109" t="str">
        <f t="shared" si="23"/>
        <v/>
      </c>
      <c r="AB34" s="142" t="str">
        <f t="shared" si="23"/>
        <v/>
      </c>
      <c r="AC34" s="152" t="e">
        <f>+SUM(AC31:AC33)</f>
        <v>#REF!</v>
      </c>
      <c r="AD34" s="152" t="e">
        <f>+SUM(AD31:AD33)</f>
        <v>#REF!</v>
      </c>
    </row>
    <row r="35" spans="1:33" ht="15" x14ac:dyDescent="0.2">
      <c r="A35" s="191" t="e">
        <f>+DATE(#REF!,7,1)</f>
        <v>#REF!</v>
      </c>
      <c r="B35" s="194">
        <f>+'Formato Resumen 22'!E21</f>
        <v>0</v>
      </c>
      <c r="C35" s="94" t="s">
        <v>35</v>
      </c>
      <c r="D35" s="95" t="e">
        <f>#REF!</f>
        <v>#REF!</v>
      </c>
      <c r="E35" s="148" t="str">
        <f t="shared" ref="E35:AB35" si="24">IF(ISERROR(E88/$AC91*$B35),"",(E88/$AC91*$B35))</f>
        <v/>
      </c>
      <c r="F35" s="149" t="str">
        <f t="shared" si="24"/>
        <v/>
      </c>
      <c r="G35" s="149" t="str">
        <f t="shared" si="24"/>
        <v/>
      </c>
      <c r="H35" s="149" t="str">
        <f t="shared" si="24"/>
        <v/>
      </c>
      <c r="I35" s="149" t="str">
        <f t="shared" si="24"/>
        <v/>
      </c>
      <c r="J35" s="149" t="str">
        <f t="shared" si="24"/>
        <v/>
      </c>
      <c r="K35" s="149" t="str">
        <f t="shared" si="24"/>
        <v/>
      </c>
      <c r="L35" s="149" t="str">
        <f t="shared" si="24"/>
        <v/>
      </c>
      <c r="M35" s="149" t="str">
        <f t="shared" si="24"/>
        <v/>
      </c>
      <c r="N35" s="149" t="str">
        <f t="shared" si="24"/>
        <v/>
      </c>
      <c r="O35" s="149" t="str">
        <f t="shared" si="24"/>
        <v/>
      </c>
      <c r="P35" s="149" t="str">
        <f t="shared" si="24"/>
        <v/>
      </c>
      <c r="Q35" s="149" t="str">
        <f t="shared" si="24"/>
        <v/>
      </c>
      <c r="R35" s="149" t="str">
        <f t="shared" si="24"/>
        <v/>
      </c>
      <c r="S35" s="149" t="str">
        <f t="shared" si="24"/>
        <v/>
      </c>
      <c r="T35" s="149" t="str">
        <f t="shared" si="24"/>
        <v/>
      </c>
      <c r="U35" s="149" t="str">
        <f t="shared" si="24"/>
        <v/>
      </c>
      <c r="V35" s="149" t="str">
        <f t="shared" si="24"/>
        <v/>
      </c>
      <c r="W35" s="149" t="str">
        <f t="shared" si="24"/>
        <v/>
      </c>
      <c r="X35" s="149" t="str">
        <f t="shared" si="24"/>
        <v/>
      </c>
      <c r="Y35" s="149" t="str">
        <f t="shared" si="24"/>
        <v/>
      </c>
      <c r="Z35" s="149" t="str">
        <f t="shared" si="24"/>
        <v/>
      </c>
      <c r="AA35" s="149" t="str">
        <f t="shared" si="24"/>
        <v/>
      </c>
      <c r="AB35" s="150" t="str">
        <f t="shared" si="24"/>
        <v/>
      </c>
      <c r="AC35" s="151" t="e">
        <f>+SUM(E35:AB35)*D35</f>
        <v>#REF!</v>
      </c>
      <c r="AD35" s="1" t="e">
        <f>+SUM(L35:U35)*D35</f>
        <v>#REF!</v>
      </c>
      <c r="AF35" s="1" t="str">
        <f>AF31</f>
        <v>ORD</v>
      </c>
      <c r="AG35" s="1">
        <f>AG31+1</f>
        <v>7</v>
      </c>
    </row>
    <row r="36" spans="1:33" ht="15" x14ac:dyDescent="0.2">
      <c r="A36" s="191"/>
      <c r="B36" s="194"/>
      <c r="C36" s="100" t="s">
        <v>36</v>
      </c>
      <c r="D36" s="101" t="e">
        <f>#REF!</f>
        <v>#REF!</v>
      </c>
      <c r="E36" s="145" t="str">
        <f t="shared" ref="E36:AB36" si="25">IF(ISERROR(E89/$AC91*$B35),"",(E89/$AC91*$B35))</f>
        <v/>
      </c>
      <c r="F36" s="146" t="str">
        <f t="shared" si="25"/>
        <v/>
      </c>
      <c r="G36" s="146" t="str">
        <f t="shared" si="25"/>
        <v/>
      </c>
      <c r="H36" s="146" t="str">
        <f t="shared" si="25"/>
        <v/>
      </c>
      <c r="I36" s="146" t="str">
        <f t="shared" si="25"/>
        <v/>
      </c>
      <c r="J36" s="146" t="str">
        <f t="shared" si="25"/>
        <v/>
      </c>
      <c r="K36" s="146" t="str">
        <f t="shared" si="25"/>
        <v/>
      </c>
      <c r="L36" s="146" t="str">
        <f t="shared" si="25"/>
        <v/>
      </c>
      <c r="M36" s="146" t="str">
        <f t="shared" si="25"/>
        <v/>
      </c>
      <c r="N36" s="146" t="str">
        <f t="shared" si="25"/>
        <v/>
      </c>
      <c r="O36" s="146" t="str">
        <f t="shared" si="25"/>
        <v/>
      </c>
      <c r="P36" s="146" t="str">
        <f t="shared" si="25"/>
        <v/>
      </c>
      <c r="Q36" s="146" t="str">
        <f t="shared" si="25"/>
        <v/>
      </c>
      <c r="R36" s="146" t="str">
        <f t="shared" si="25"/>
        <v/>
      </c>
      <c r="S36" s="146" t="str">
        <f t="shared" si="25"/>
        <v/>
      </c>
      <c r="T36" s="146" t="str">
        <f t="shared" si="25"/>
        <v/>
      </c>
      <c r="U36" s="146" t="str">
        <f t="shared" si="25"/>
        <v/>
      </c>
      <c r="V36" s="146" t="str">
        <f t="shared" si="25"/>
        <v/>
      </c>
      <c r="W36" s="146" t="str">
        <f t="shared" si="25"/>
        <v/>
      </c>
      <c r="X36" s="146" t="str">
        <f t="shared" si="25"/>
        <v/>
      </c>
      <c r="Y36" s="146" t="str">
        <f t="shared" si="25"/>
        <v/>
      </c>
      <c r="Z36" s="146" t="str">
        <f t="shared" si="25"/>
        <v/>
      </c>
      <c r="AA36" s="146" t="str">
        <f t="shared" si="25"/>
        <v/>
      </c>
      <c r="AB36" s="147" t="str">
        <f t="shared" si="25"/>
        <v/>
      </c>
      <c r="AC36" s="152" t="e">
        <f>+SUM(E36:AB36)*D36</f>
        <v>#REF!</v>
      </c>
      <c r="AD36" s="1" t="e">
        <f>+SUM(L36:U36)*D36</f>
        <v>#REF!</v>
      </c>
      <c r="AF36" s="1" t="str">
        <f>AF32</f>
        <v>SÁB</v>
      </c>
      <c r="AG36" s="1">
        <f>AG35</f>
        <v>7</v>
      </c>
    </row>
    <row r="37" spans="1:33" ht="15" x14ac:dyDescent="0.2">
      <c r="A37" s="191"/>
      <c r="B37" s="194"/>
      <c r="C37" s="106" t="s">
        <v>37</v>
      </c>
      <c r="D37" s="107" t="e">
        <f>#REF!</f>
        <v>#REF!</v>
      </c>
      <c r="E37" s="143" t="str">
        <f t="shared" ref="E37:AB37" si="26">IF(ISERROR(E90/$AC91*$B35),"",(E90/$AC91*$B35))</f>
        <v/>
      </c>
      <c r="F37" s="143" t="str">
        <f t="shared" si="26"/>
        <v/>
      </c>
      <c r="G37" s="143" t="str">
        <f t="shared" si="26"/>
        <v/>
      </c>
      <c r="H37" s="143" t="str">
        <f t="shared" si="26"/>
        <v/>
      </c>
      <c r="I37" s="143" t="str">
        <f t="shared" si="26"/>
        <v/>
      </c>
      <c r="J37" s="143" t="str">
        <f t="shared" si="26"/>
        <v/>
      </c>
      <c r="K37" s="143" t="str">
        <f t="shared" si="26"/>
        <v/>
      </c>
      <c r="L37" s="143" t="str">
        <f t="shared" si="26"/>
        <v/>
      </c>
      <c r="M37" s="143" t="str">
        <f t="shared" si="26"/>
        <v/>
      </c>
      <c r="N37" s="143" t="str">
        <f t="shared" si="26"/>
        <v/>
      </c>
      <c r="O37" s="143" t="str">
        <f t="shared" si="26"/>
        <v/>
      </c>
      <c r="P37" s="143" t="str">
        <f t="shared" si="26"/>
        <v/>
      </c>
      <c r="Q37" s="143" t="str">
        <f t="shared" si="26"/>
        <v/>
      </c>
      <c r="R37" s="143" t="str">
        <f t="shared" si="26"/>
        <v/>
      </c>
      <c r="S37" s="143" t="str">
        <f t="shared" si="26"/>
        <v/>
      </c>
      <c r="T37" s="143" t="str">
        <f t="shared" si="26"/>
        <v/>
      </c>
      <c r="U37" s="143" t="str">
        <f t="shared" si="26"/>
        <v/>
      </c>
      <c r="V37" s="143" t="str">
        <f t="shared" si="26"/>
        <v/>
      </c>
      <c r="W37" s="143" t="str">
        <f t="shared" si="26"/>
        <v/>
      </c>
      <c r="X37" s="143" t="str">
        <f t="shared" si="26"/>
        <v/>
      </c>
      <c r="Y37" s="143" t="str">
        <f t="shared" si="26"/>
        <v/>
      </c>
      <c r="Z37" s="143" t="str">
        <f t="shared" si="26"/>
        <v/>
      </c>
      <c r="AA37" s="143" t="str">
        <f t="shared" si="26"/>
        <v/>
      </c>
      <c r="AB37" s="144" t="str">
        <f t="shared" si="26"/>
        <v/>
      </c>
      <c r="AC37" s="153" t="e">
        <f>+SUM(E37:AB37)*D37</f>
        <v>#REF!</v>
      </c>
      <c r="AD37" s="1" t="e">
        <f>+SUM(L37:U37)*D37</f>
        <v>#REF!</v>
      </c>
      <c r="AF37" s="1" t="str">
        <f>AF33</f>
        <v>FES</v>
      </c>
      <c r="AG37" s="1">
        <f>AG36</f>
        <v>7</v>
      </c>
    </row>
    <row r="38" spans="1:33" ht="15.75" thickBot="1" x14ac:dyDescent="0.25">
      <c r="A38" s="192"/>
      <c r="B38" s="195"/>
      <c r="C38" s="112" t="s">
        <v>34</v>
      </c>
      <c r="D38" s="113" t="e">
        <f>+SUM(D35:D37)</f>
        <v>#REF!</v>
      </c>
      <c r="E38" s="109" t="str">
        <f t="shared" ref="E38:AB38" si="27">IF(ISERROR(E35*$D35+E36*$D36+E37*$D37),"",(E35*$D35+E36*$D36+E37*$D37))</f>
        <v/>
      </c>
      <c r="F38" s="109" t="str">
        <f t="shared" si="27"/>
        <v/>
      </c>
      <c r="G38" s="109" t="str">
        <f t="shared" si="27"/>
        <v/>
      </c>
      <c r="H38" s="109" t="str">
        <f t="shared" si="27"/>
        <v/>
      </c>
      <c r="I38" s="109" t="str">
        <f t="shared" si="27"/>
        <v/>
      </c>
      <c r="J38" s="109" t="str">
        <f t="shared" si="27"/>
        <v/>
      </c>
      <c r="K38" s="109" t="str">
        <f t="shared" si="27"/>
        <v/>
      </c>
      <c r="L38" s="109" t="str">
        <f t="shared" si="27"/>
        <v/>
      </c>
      <c r="M38" s="109" t="str">
        <f t="shared" si="27"/>
        <v/>
      </c>
      <c r="N38" s="109" t="str">
        <f t="shared" si="27"/>
        <v/>
      </c>
      <c r="O38" s="109" t="str">
        <f t="shared" si="27"/>
        <v/>
      </c>
      <c r="P38" s="109" t="str">
        <f t="shared" si="27"/>
        <v/>
      </c>
      <c r="Q38" s="109" t="str">
        <f t="shared" si="27"/>
        <v/>
      </c>
      <c r="R38" s="109" t="str">
        <f t="shared" si="27"/>
        <v/>
      </c>
      <c r="S38" s="109" t="str">
        <f t="shared" si="27"/>
        <v/>
      </c>
      <c r="T38" s="109" t="str">
        <f t="shared" si="27"/>
        <v/>
      </c>
      <c r="U38" s="109" t="str">
        <f t="shared" si="27"/>
        <v/>
      </c>
      <c r="V38" s="109" t="str">
        <f t="shared" si="27"/>
        <v/>
      </c>
      <c r="W38" s="109" t="str">
        <f t="shared" si="27"/>
        <v/>
      </c>
      <c r="X38" s="109" t="str">
        <f t="shared" si="27"/>
        <v/>
      </c>
      <c r="Y38" s="109" t="str">
        <f t="shared" si="27"/>
        <v/>
      </c>
      <c r="Z38" s="109" t="str">
        <f t="shared" si="27"/>
        <v/>
      </c>
      <c r="AA38" s="109" t="str">
        <f t="shared" si="27"/>
        <v/>
      </c>
      <c r="AB38" s="142" t="str">
        <f t="shared" si="27"/>
        <v/>
      </c>
      <c r="AC38" s="152" t="e">
        <f>+SUM(AC35:AC37)</f>
        <v>#REF!</v>
      </c>
      <c r="AD38" s="152" t="e">
        <f>+SUM(AD35:AD37)</f>
        <v>#REF!</v>
      </c>
    </row>
    <row r="39" spans="1:33" ht="15" x14ac:dyDescent="0.2">
      <c r="A39" s="191" t="e">
        <f>+DATE(#REF!,8,1)</f>
        <v>#REF!</v>
      </c>
      <c r="B39" s="194">
        <f>+'Formato Resumen 22'!E22</f>
        <v>0</v>
      </c>
      <c r="C39" s="94" t="s">
        <v>35</v>
      </c>
      <c r="D39" s="95" t="e">
        <f>#REF!</f>
        <v>#REF!</v>
      </c>
      <c r="E39" s="148" t="str">
        <f t="shared" ref="E39:AB39" si="28">IF(ISERROR(E92/$AC95*$B39),"",(E92/$AC95*$B39))</f>
        <v/>
      </c>
      <c r="F39" s="149" t="str">
        <f t="shared" si="28"/>
        <v/>
      </c>
      <c r="G39" s="149" t="str">
        <f t="shared" si="28"/>
        <v/>
      </c>
      <c r="H39" s="149" t="str">
        <f t="shared" si="28"/>
        <v/>
      </c>
      <c r="I39" s="149" t="str">
        <f t="shared" si="28"/>
        <v/>
      </c>
      <c r="J39" s="149" t="str">
        <f t="shared" si="28"/>
        <v/>
      </c>
      <c r="K39" s="149" t="str">
        <f t="shared" si="28"/>
        <v/>
      </c>
      <c r="L39" s="149" t="str">
        <f t="shared" si="28"/>
        <v/>
      </c>
      <c r="M39" s="149" t="str">
        <f t="shared" si="28"/>
        <v/>
      </c>
      <c r="N39" s="149" t="str">
        <f t="shared" si="28"/>
        <v/>
      </c>
      <c r="O39" s="149" t="str">
        <f t="shared" si="28"/>
        <v/>
      </c>
      <c r="P39" s="149" t="str">
        <f t="shared" si="28"/>
        <v/>
      </c>
      <c r="Q39" s="149" t="str">
        <f t="shared" si="28"/>
        <v/>
      </c>
      <c r="R39" s="149" t="str">
        <f t="shared" si="28"/>
        <v/>
      </c>
      <c r="S39" s="149" t="str">
        <f t="shared" si="28"/>
        <v/>
      </c>
      <c r="T39" s="149" t="str">
        <f t="shared" si="28"/>
        <v/>
      </c>
      <c r="U39" s="149" t="str">
        <f t="shared" si="28"/>
        <v/>
      </c>
      <c r="V39" s="149" t="str">
        <f t="shared" si="28"/>
        <v/>
      </c>
      <c r="W39" s="149" t="str">
        <f t="shared" si="28"/>
        <v/>
      </c>
      <c r="X39" s="149" t="str">
        <f t="shared" si="28"/>
        <v/>
      </c>
      <c r="Y39" s="149" t="str">
        <f t="shared" si="28"/>
        <v/>
      </c>
      <c r="Z39" s="149" t="str">
        <f t="shared" si="28"/>
        <v/>
      </c>
      <c r="AA39" s="149" t="str">
        <f t="shared" si="28"/>
        <v/>
      </c>
      <c r="AB39" s="150" t="str">
        <f t="shared" si="28"/>
        <v/>
      </c>
      <c r="AC39" s="151" t="e">
        <f>+SUM(E39:AB39)*D39</f>
        <v>#REF!</v>
      </c>
      <c r="AD39" s="1" t="e">
        <f>+SUM(L39:U39)*D39</f>
        <v>#REF!</v>
      </c>
      <c r="AF39" s="1" t="str">
        <f>AF35</f>
        <v>ORD</v>
      </c>
      <c r="AG39" s="1">
        <f>AG35+1</f>
        <v>8</v>
      </c>
    </row>
    <row r="40" spans="1:33" ht="15" x14ac:dyDescent="0.2">
      <c r="A40" s="191"/>
      <c r="B40" s="194"/>
      <c r="C40" s="100" t="s">
        <v>36</v>
      </c>
      <c r="D40" s="101" t="e">
        <f>#REF!</f>
        <v>#REF!</v>
      </c>
      <c r="E40" s="145" t="str">
        <f t="shared" ref="E40:AB40" si="29">IF(ISERROR(E93/$AC95*$B39),"",(E93/$AC95*$B39))</f>
        <v/>
      </c>
      <c r="F40" s="146" t="str">
        <f t="shared" si="29"/>
        <v/>
      </c>
      <c r="G40" s="146" t="str">
        <f t="shared" si="29"/>
        <v/>
      </c>
      <c r="H40" s="146" t="str">
        <f t="shared" si="29"/>
        <v/>
      </c>
      <c r="I40" s="146" t="str">
        <f t="shared" si="29"/>
        <v/>
      </c>
      <c r="J40" s="146" t="str">
        <f t="shared" si="29"/>
        <v/>
      </c>
      <c r="K40" s="146" t="str">
        <f t="shared" si="29"/>
        <v/>
      </c>
      <c r="L40" s="146" t="str">
        <f t="shared" si="29"/>
        <v/>
      </c>
      <c r="M40" s="146" t="str">
        <f t="shared" si="29"/>
        <v/>
      </c>
      <c r="N40" s="146" t="str">
        <f t="shared" si="29"/>
        <v/>
      </c>
      <c r="O40" s="146" t="str">
        <f t="shared" si="29"/>
        <v/>
      </c>
      <c r="P40" s="146" t="str">
        <f t="shared" si="29"/>
        <v/>
      </c>
      <c r="Q40" s="146" t="str">
        <f t="shared" si="29"/>
        <v/>
      </c>
      <c r="R40" s="146" t="str">
        <f t="shared" si="29"/>
        <v/>
      </c>
      <c r="S40" s="146" t="str">
        <f t="shared" si="29"/>
        <v/>
      </c>
      <c r="T40" s="146" t="str">
        <f t="shared" si="29"/>
        <v/>
      </c>
      <c r="U40" s="146" t="str">
        <f t="shared" si="29"/>
        <v/>
      </c>
      <c r="V40" s="146" t="str">
        <f t="shared" si="29"/>
        <v/>
      </c>
      <c r="W40" s="146" t="str">
        <f t="shared" si="29"/>
        <v/>
      </c>
      <c r="X40" s="146" t="str">
        <f t="shared" si="29"/>
        <v/>
      </c>
      <c r="Y40" s="146" t="str">
        <f t="shared" si="29"/>
        <v/>
      </c>
      <c r="Z40" s="146" t="str">
        <f t="shared" si="29"/>
        <v/>
      </c>
      <c r="AA40" s="146" t="str">
        <f t="shared" si="29"/>
        <v/>
      </c>
      <c r="AB40" s="147" t="str">
        <f t="shared" si="29"/>
        <v/>
      </c>
      <c r="AC40" s="152" t="e">
        <f>+SUM(E40:AB40)*D40</f>
        <v>#REF!</v>
      </c>
      <c r="AD40" s="1" t="e">
        <f>+SUM(L40:U40)*D40</f>
        <v>#REF!</v>
      </c>
      <c r="AF40" s="1" t="str">
        <f>AF36</f>
        <v>SÁB</v>
      </c>
      <c r="AG40" s="1">
        <f>AG39</f>
        <v>8</v>
      </c>
    </row>
    <row r="41" spans="1:33" ht="15" x14ac:dyDescent="0.2">
      <c r="A41" s="191"/>
      <c r="B41" s="194"/>
      <c r="C41" s="106" t="s">
        <v>37</v>
      </c>
      <c r="D41" s="107" t="e">
        <f>#REF!</f>
        <v>#REF!</v>
      </c>
      <c r="E41" s="143" t="str">
        <f t="shared" ref="E41:AB41" si="30">IF(ISERROR(E94/$AC95*$B39),"",(E94/$AC95*$B39))</f>
        <v/>
      </c>
      <c r="F41" s="143" t="str">
        <f t="shared" si="30"/>
        <v/>
      </c>
      <c r="G41" s="143" t="str">
        <f t="shared" si="30"/>
        <v/>
      </c>
      <c r="H41" s="143" t="str">
        <f t="shared" si="30"/>
        <v/>
      </c>
      <c r="I41" s="143" t="str">
        <f t="shared" si="30"/>
        <v/>
      </c>
      <c r="J41" s="143" t="str">
        <f t="shared" si="30"/>
        <v/>
      </c>
      <c r="K41" s="143" t="str">
        <f t="shared" si="30"/>
        <v/>
      </c>
      <c r="L41" s="143" t="str">
        <f t="shared" si="30"/>
        <v/>
      </c>
      <c r="M41" s="143" t="str">
        <f t="shared" si="30"/>
        <v/>
      </c>
      <c r="N41" s="143" t="str">
        <f t="shared" si="30"/>
        <v/>
      </c>
      <c r="O41" s="143" t="str">
        <f t="shared" si="30"/>
        <v/>
      </c>
      <c r="P41" s="143" t="str">
        <f t="shared" si="30"/>
        <v/>
      </c>
      <c r="Q41" s="143" t="str">
        <f t="shared" si="30"/>
        <v/>
      </c>
      <c r="R41" s="143" t="str">
        <f t="shared" si="30"/>
        <v/>
      </c>
      <c r="S41" s="143" t="str">
        <f t="shared" si="30"/>
        <v/>
      </c>
      <c r="T41" s="143" t="str">
        <f t="shared" si="30"/>
        <v/>
      </c>
      <c r="U41" s="143" t="str">
        <f t="shared" si="30"/>
        <v/>
      </c>
      <c r="V41" s="143" t="str">
        <f t="shared" si="30"/>
        <v/>
      </c>
      <c r="W41" s="143" t="str">
        <f t="shared" si="30"/>
        <v/>
      </c>
      <c r="X41" s="143" t="str">
        <f t="shared" si="30"/>
        <v/>
      </c>
      <c r="Y41" s="143" t="str">
        <f t="shared" si="30"/>
        <v/>
      </c>
      <c r="Z41" s="143" t="str">
        <f t="shared" si="30"/>
        <v/>
      </c>
      <c r="AA41" s="143" t="str">
        <f t="shared" si="30"/>
        <v/>
      </c>
      <c r="AB41" s="144" t="str">
        <f t="shared" si="30"/>
        <v/>
      </c>
      <c r="AC41" s="153" t="e">
        <f>+SUM(E41:AB41)*D41</f>
        <v>#REF!</v>
      </c>
      <c r="AD41" s="1" t="e">
        <f>+SUM(L41:U41)*D41</f>
        <v>#REF!</v>
      </c>
      <c r="AF41" s="1" t="str">
        <f>AF37</f>
        <v>FES</v>
      </c>
      <c r="AG41" s="1">
        <f>AG40</f>
        <v>8</v>
      </c>
    </row>
    <row r="42" spans="1:33" ht="15.75" thickBot="1" x14ac:dyDescent="0.25">
      <c r="A42" s="192"/>
      <c r="B42" s="195"/>
      <c r="C42" s="112" t="s">
        <v>34</v>
      </c>
      <c r="D42" s="113" t="e">
        <f>+SUM(D39:D41)</f>
        <v>#REF!</v>
      </c>
      <c r="E42" s="109" t="str">
        <f t="shared" ref="E42:AB42" si="31">IF(ISERROR(E39*$D39+E40*$D40+E41*$D41),"",(E39*$D39+E40*$D40+E41*$D41))</f>
        <v/>
      </c>
      <c r="F42" s="109" t="str">
        <f t="shared" si="31"/>
        <v/>
      </c>
      <c r="G42" s="109" t="str">
        <f t="shared" si="31"/>
        <v/>
      </c>
      <c r="H42" s="109" t="str">
        <f t="shared" si="31"/>
        <v/>
      </c>
      <c r="I42" s="109" t="str">
        <f t="shared" si="31"/>
        <v/>
      </c>
      <c r="J42" s="109" t="str">
        <f t="shared" si="31"/>
        <v/>
      </c>
      <c r="K42" s="109" t="str">
        <f t="shared" si="31"/>
        <v/>
      </c>
      <c r="L42" s="109" t="str">
        <f t="shared" si="31"/>
        <v/>
      </c>
      <c r="M42" s="109" t="str">
        <f t="shared" si="31"/>
        <v/>
      </c>
      <c r="N42" s="109" t="str">
        <f t="shared" si="31"/>
        <v/>
      </c>
      <c r="O42" s="109" t="str">
        <f t="shared" si="31"/>
        <v/>
      </c>
      <c r="P42" s="109" t="str">
        <f t="shared" si="31"/>
        <v/>
      </c>
      <c r="Q42" s="109" t="str">
        <f t="shared" si="31"/>
        <v/>
      </c>
      <c r="R42" s="109" t="str">
        <f t="shared" si="31"/>
        <v/>
      </c>
      <c r="S42" s="109" t="str">
        <f t="shared" si="31"/>
        <v/>
      </c>
      <c r="T42" s="109" t="str">
        <f t="shared" si="31"/>
        <v/>
      </c>
      <c r="U42" s="109" t="str">
        <f t="shared" si="31"/>
        <v/>
      </c>
      <c r="V42" s="109" t="str">
        <f t="shared" si="31"/>
        <v/>
      </c>
      <c r="W42" s="109" t="str">
        <f t="shared" si="31"/>
        <v/>
      </c>
      <c r="X42" s="109" t="str">
        <f t="shared" si="31"/>
        <v/>
      </c>
      <c r="Y42" s="109" t="str">
        <f t="shared" si="31"/>
        <v/>
      </c>
      <c r="Z42" s="109" t="str">
        <f t="shared" si="31"/>
        <v/>
      </c>
      <c r="AA42" s="109" t="str">
        <f t="shared" si="31"/>
        <v/>
      </c>
      <c r="AB42" s="142" t="str">
        <f t="shared" si="31"/>
        <v/>
      </c>
      <c r="AC42" s="152" t="e">
        <f>+SUM(AC39:AC41)</f>
        <v>#REF!</v>
      </c>
      <c r="AD42" s="152" t="e">
        <f>+SUM(AD39:AD41)</f>
        <v>#REF!</v>
      </c>
    </row>
    <row r="43" spans="1:33" ht="15" x14ac:dyDescent="0.2">
      <c r="A43" s="191" t="e">
        <f>+DATE(#REF!,9,1)</f>
        <v>#REF!</v>
      </c>
      <c r="B43" s="194">
        <f>+'Formato Resumen 22'!E23</f>
        <v>90877367.720107675</v>
      </c>
      <c r="C43" s="94" t="s">
        <v>35</v>
      </c>
      <c r="D43" s="95" t="e">
        <f>#REF!</f>
        <v>#REF!</v>
      </c>
      <c r="E43" s="148" t="str">
        <f t="shared" ref="E43:AB43" si="32">IF(ISERROR(E96/$AC99*$B43),"",(E96/$AC99*$B43))</f>
        <v/>
      </c>
      <c r="F43" s="149" t="str">
        <f t="shared" si="32"/>
        <v/>
      </c>
      <c r="G43" s="149" t="str">
        <f t="shared" si="32"/>
        <v/>
      </c>
      <c r="H43" s="149" t="str">
        <f t="shared" si="32"/>
        <v/>
      </c>
      <c r="I43" s="149" t="str">
        <f t="shared" si="32"/>
        <v/>
      </c>
      <c r="J43" s="149" t="str">
        <f t="shared" si="32"/>
        <v/>
      </c>
      <c r="K43" s="149" t="str">
        <f t="shared" si="32"/>
        <v/>
      </c>
      <c r="L43" s="149" t="str">
        <f t="shared" si="32"/>
        <v/>
      </c>
      <c r="M43" s="149" t="str">
        <f t="shared" si="32"/>
        <v/>
      </c>
      <c r="N43" s="149" t="str">
        <f t="shared" si="32"/>
        <v/>
      </c>
      <c r="O43" s="149" t="str">
        <f t="shared" si="32"/>
        <v/>
      </c>
      <c r="P43" s="149" t="str">
        <f t="shared" si="32"/>
        <v/>
      </c>
      <c r="Q43" s="149" t="str">
        <f t="shared" si="32"/>
        <v/>
      </c>
      <c r="R43" s="149" t="str">
        <f t="shared" si="32"/>
        <v/>
      </c>
      <c r="S43" s="149" t="str">
        <f t="shared" si="32"/>
        <v/>
      </c>
      <c r="T43" s="149" t="str">
        <f t="shared" si="32"/>
        <v/>
      </c>
      <c r="U43" s="149" t="str">
        <f t="shared" si="32"/>
        <v/>
      </c>
      <c r="V43" s="149" t="str">
        <f t="shared" si="32"/>
        <v/>
      </c>
      <c r="W43" s="149" t="str">
        <f t="shared" si="32"/>
        <v/>
      </c>
      <c r="X43" s="149" t="str">
        <f t="shared" si="32"/>
        <v/>
      </c>
      <c r="Y43" s="149" t="str">
        <f t="shared" si="32"/>
        <v/>
      </c>
      <c r="Z43" s="149" t="str">
        <f t="shared" si="32"/>
        <v/>
      </c>
      <c r="AA43" s="149" t="str">
        <f t="shared" si="32"/>
        <v/>
      </c>
      <c r="AB43" s="150" t="str">
        <f t="shared" si="32"/>
        <v/>
      </c>
      <c r="AC43" s="151" t="e">
        <f>+SUM(E43:AB43)*D43</f>
        <v>#REF!</v>
      </c>
      <c r="AD43" s="1" t="e">
        <f>+SUM(L43:U43)*D43</f>
        <v>#REF!</v>
      </c>
      <c r="AF43" s="1" t="str">
        <f>AF39</f>
        <v>ORD</v>
      </c>
      <c r="AG43" s="1">
        <f>AG39+1</f>
        <v>9</v>
      </c>
    </row>
    <row r="44" spans="1:33" ht="15" x14ac:dyDescent="0.2">
      <c r="A44" s="191"/>
      <c r="B44" s="194"/>
      <c r="C44" s="100" t="s">
        <v>36</v>
      </c>
      <c r="D44" s="101" t="e">
        <f>#REF!</f>
        <v>#REF!</v>
      </c>
      <c r="E44" s="145" t="str">
        <f t="shared" ref="E44:AB44" si="33">IF(ISERROR(E97/$AC99*$B43),"",(E97/$AC99*$B43))</f>
        <v/>
      </c>
      <c r="F44" s="146" t="str">
        <f t="shared" si="33"/>
        <v/>
      </c>
      <c r="G44" s="146" t="str">
        <f t="shared" si="33"/>
        <v/>
      </c>
      <c r="H44" s="146" t="str">
        <f t="shared" si="33"/>
        <v/>
      </c>
      <c r="I44" s="146" t="str">
        <f t="shared" si="33"/>
        <v/>
      </c>
      <c r="J44" s="146" t="str">
        <f t="shared" si="33"/>
        <v/>
      </c>
      <c r="K44" s="146" t="str">
        <f t="shared" si="33"/>
        <v/>
      </c>
      <c r="L44" s="146" t="str">
        <f t="shared" si="33"/>
        <v/>
      </c>
      <c r="M44" s="146" t="str">
        <f t="shared" si="33"/>
        <v/>
      </c>
      <c r="N44" s="146" t="str">
        <f t="shared" si="33"/>
        <v/>
      </c>
      <c r="O44" s="146" t="str">
        <f t="shared" si="33"/>
        <v/>
      </c>
      <c r="P44" s="146" t="str">
        <f t="shared" si="33"/>
        <v/>
      </c>
      <c r="Q44" s="146" t="str">
        <f t="shared" si="33"/>
        <v/>
      </c>
      <c r="R44" s="146" t="str">
        <f t="shared" si="33"/>
        <v/>
      </c>
      <c r="S44" s="146" t="str">
        <f t="shared" si="33"/>
        <v/>
      </c>
      <c r="T44" s="146" t="str">
        <f t="shared" si="33"/>
        <v/>
      </c>
      <c r="U44" s="146" t="str">
        <f t="shared" si="33"/>
        <v/>
      </c>
      <c r="V44" s="146" t="str">
        <f t="shared" si="33"/>
        <v/>
      </c>
      <c r="W44" s="146" t="str">
        <f t="shared" si="33"/>
        <v/>
      </c>
      <c r="X44" s="146" t="str">
        <f t="shared" si="33"/>
        <v/>
      </c>
      <c r="Y44" s="146" t="str">
        <f t="shared" si="33"/>
        <v/>
      </c>
      <c r="Z44" s="146" t="str">
        <f t="shared" si="33"/>
        <v/>
      </c>
      <c r="AA44" s="146" t="str">
        <f t="shared" si="33"/>
        <v/>
      </c>
      <c r="AB44" s="147" t="str">
        <f t="shared" si="33"/>
        <v/>
      </c>
      <c r="AC44" s="152" t="e">
        <f>+SUM(E44:AB44)*D44</f>
        <v>#REF!</v>
      </c>
      <c r="AD44" s="1" t="e">
        <f t="shared" ref="AD44:AD45" si="34">+SUM(L44:U44)*D44</f>
        <v>#REF!</v>
      </c>
      <c r="AF44" s="1" t="str">
        <f>AF40</f>
        <v>SÁB</v>
      </c>
      <c r="AG44" s="1">
        <f>AG43</f>
        <v>9</v>
      </c>
    </row>
    <row r="45" spans="1:33" ht="15" x14ac:dyDescent="0.2">
      <c r="A45" s="191"/>
      <c r="B45" s="194"/>
      <c r="C45" s="106" t="s">
        <v>37</v>
      </c>
      <c r="D45" s="107" t="e">
        <f>#REF!</f>
        <v>#REF!</v>
      </c>
      <c r="E45" s="143" t="str">
        <f t="shared" ref="E45:AB45" si="35">IF(ISERROR(E98/$AC99*$B43),"",(E98/$AC99*$B43))</f>
        <v/>
      </c>
      <c r="F45" s="143" t="str">
        <f t="shared" si="35"/>
        <v/>
      </c>
      <c r="G45" s="143" t="str">
        <f t="shared" si="35"/>
        <v/>
      </c>
      <c r="H45" s="143" t="str">
        <f t="shared" si="35"/>
        <v/>
      </c>
      <c r="I45" s="143" t="str">
        <f t="shared" si="35"/>
        <v/>
      </c>
      <c r="J45" s="143" t="str">
        <f t="shared" si="35"/>
        <v/>
      </c>
      <c r="K45" s="143" t="str">
        <f t="shared" si="35"/>
        <v/>
      </c>
      <c r="L45" s="143" t="str">
        <f t="shared" si="35"/>
        <v/>
      </c>
      <c r="M45" s="143" t="str">
        <f t="shared" si="35"/>
        <v/>
      </c>
      <c r="N45" s="143" t="str">
        <f t="shared" si="35"/>
        <v/>
      </c>
      <c r="O45" s="143" t="str">
        <f t="shared" si="35"/>
        <v/>
      </c>
      <c r="P45" s="143" t="str">
        <f t="shared" si="35"/>
        <v/>
      </c>
      <c r="Q45" s="143" t="str">
        <f t="shared" si="35"/>
        <v/>
      </c>
      <c r="R45" s="143" t="str">
        <f t="shared" si="35"/>
        <v/>
      </c>
      <c r="S45" s="143" t="str">
        <f t="shared" si="35"/>
        <v/>
      </c>
      <c r="T45" s="143" t="str">
        <f t="shared" si="35"/>
        <v/>
      </c>
      <c r="U45" s="143" t="str">
        <f t="shared" si="35"/>
        <v/>
      </c>
      <c r="V45" s="143" t="str">
        <f t="shared" si="35"/>
        <v/>
      </c>
      <c r="W45" s="143" t="str">
        <f t="shared" si="35"/>
        <v/>
      </c>
      <c r="X45" s="143" t="str">
        <f t="shared" si="35"/>
        <v/>
      </c>
      <c r="Y45" s="143" t="str">
        <f t="shared" si="35"/>
        <v/>
      </c>
      <c r="Z45" s="143" t="str">
        <f t="shared" si="35"/>
        <v/>
      </c>
      <c r="AA45" s="143" t="str">
        <f t="shared" si="35"/>
        <v/>
      </c>
      <c r="AB45" s="144" t="str">
        <f t="shared" si="35"/>
        <v/>
      </c>
      <c r="AC45" s="153" t="e">
        <f>+SUM(E45:AB45)*D45</f>
        <v>#REF!</v>
      </c>
      <c r="AD45" s="1" t="e">
        <f t="shared" si="34"/>
        <v>#REF!</v>
      </c>
      <c r="AF45" s="1" t="str">
        <f>AF41</f>
        <v>FES</v>
      </c>
      <c r="AG45" s="1">
        <f>AG44</f>
        <v>9</v>
      </c>
    </row>
    <row r="46" spans="1:33" ht="15.75" thickBot="1" x14ac:dyDescent="0.25">
      <c r="A46" s="192"/>
      <c r="B46" s="195"/>
      <c r="C46" s="112" t="s">
        <v>34</v>
      </c>
      <c r="D46" s="113" t="e">
        <f>+SUM(D43:D45)</f>
        <v>#REF!</v>
      </c>
      <c r="E46" s="109" t="str">
        <f t="shared" ref="E46:AB46" si="36">IF(ISERROR(E43*$D43+E44*$D44+E45*$D45),"",(E43*$D43+E44*$D44+E45*$D45))</f>
        <v/>
      </c>
      <c r="F46" s="109" t="str">
        <f t="shared" si="36"/>
        <v/>
      </c>
      <c r="G46" s="109" t="str">
        <f t="shared" si="36"/>
        <v/>
      </c>
      <c r="H46" s="109" t="str">
        <f t="shared" si="36"/>
        <v/>
      </c>
      <c r="I46" s="109" t="str">
        <f t="shared" si="36"/>
        <v/>
      </c>
      <c r="J46" s="109" t="str">
        <f t="shared" si="36"/>
        <v/>
      </c>
      <c r="K46" s="109" t="str">
        <f t="shared" si="36"/>
        <v/>
      </c>
      <c r="L46" s="109" t="str">
        <f t="shared" si="36"/>
        <v/>
      </c>
      <c r="M46" s="109" t="str">
        <f t="shared" si="36"/>
        <v/>
      </c>
      <c r="N46" s="109" t="str">
        <f t="shared" si="36"/>
        <v/>
      </c>
      <c r="O46" s="109" t="str">
        <f t="shared" si="36"/>
        <v/>
      </c>
      <c r="P46" s="109" t="str">
        <f t="shared" si="36"/>
        <v/>
      </c>
      <c r="Q46" s="109" t="str">
        <f t="shared" si="36"/>
        <v/>
      </c>
      <c r="R46" s="109" t="str">
        <f t="shared" si="36"/>
        <v/>
      </c>
      <c r="S46" s="109" t="str">
        <f t="shared" si="36"/>
        <v/>
      </c>
      <c r="T46" s="109" t="str">
        <f t="shared" si="36"/>
        <v/>
      </c>
      <c r="U46" s="109" t="str">
        <f t="shared" si="36"/>
        <v/>
      </c>
      <c r="V46" s="109" t="str">
        <f t="shared" si="36"/>
        <v/>
      </c>
      <c r="W46" s="109" t="str">
        <f t="shared" si="36"/>
        <v/>
      </c>
      <c r="X46" s="109" t="str">
        <f t="shared" si="36"/>
        <v/>
      </c>
      <c r="Y46" s="109" t="str">
        <f t="shared" si="36"/>
        <v/>
      </c>
      <c r="Z46" s="109" t="str">
        <f t="shared" si="36"/>
        <v/>
      </c>
      <c r="AA46" s="109" t="str">
        <f t="shared" si="36"/>
        <v/>
      </c>
      <c r="AB46" s="142" t="str">
        <f t="shared" si="36"/>
        <v/>
      </c>
      <c r="AC46" s="152" t="e">
        <f>+SUM(AC43:AC45)</f>
        <v>#REF!</v>
      </c>
      <c r="AD46" s="152" t="e">
        <f>+SUM(AD43:AD45)</f>
        <v>#REF!</v>
      </c>
    </row>
    <row r="47" spans="1:33" ht="15" x14ac:dyDescent="0.2">
      <c r="A47" s="191" t="e">
        <f>+DATE(#REF!,10,1)</f>
        <v>#REF!</v>
      </c>
      <c r="B47" s="194">
        <f>+'Formato Resumen 22'!E24</f>
        <v>94573898.211837918</v>
      </c>
      <c r="C47" s="94" t="s">
        <v>35</v>
      </c>
      <c r="D47" s="95" t="e">
        <f>#REF!</f>
        <v>#REF!</v>
      </c>
      <c r="E47" s="148" t="str">
        <f t="shared" ref="E47:AB47" si="37">IF(ISERROR(E100/$AC103*$B47),"",(E100/$AC103*$B47))</f>
        <v/>
      </c>
      <c r="F47" s="149" t="str">
        <f t="shared" si="37"/>
        <v/>
      </c>
      <c r="G47" s="149" t="str">
        <f t="shared" si="37"/>
        <v/>
      </c>
      <c r="H47" s="149" t="str">
        <f t="shared" si="37"/>
        <v/>
      </c>
      <c r="I47" s="149" t="str">
        <f t="shared" si="37"/>
        <v/>
      </c>
      <c r="J47" s="149" t="str">
        <f t="shared" si="37"/>
        <v/>
      </c>
      <c r="K47" s="149" t="str">
        <f t="shared" si="37"/>
        <v/>
      </c>
      <c r="L47" s="149" t="str">
        <f t="shared" si="37"/>
        <v/>
      </c>
      <c r="M47" s="149" t="str">
        <f t="shared" si="37"/>
        <v/>
      </c>
      <c r="N47" s="149" t="str">
        <f t="shared" si="37"/>
        <v/>
      </c>
      <c r="O47" s="149" t="str">
        <f t="shared" si="37"/>
        <v/>
      </c>
      <c r="P47" s="149" t="str">
        <f t="shared" si="37"/>
        <v/>
      </c>
      <c r="Q47" s="149" t="str">
        <f t="shared" si="37"/>
        <v/>
      </c>
      <c r="R47" s="149" t="str">
        <f t="shared" si="37"/>
        <v/>
      </c>
      <c r="S47" s="149" t="str">
        <f t="shared" si="37"/>
        <v/>
      </c>
      <c r="T47" s="149" t="str">
        <f t="shared" si="37"/>
        <v/>
      </c>
      <c r="U47" s="149" t="str">
        <f t="shared" si="37"/>
        <v/>
      </c>
      <c r="V47" s="149" t="str">
        <f t="shared" si="37"/>
        <v/>
      </c>
      <c r="W47" s="149" t="str">
        <f t="shared" si="37"/>
        <v/>
      </c>
      <c r="X47" s="149" t="str">
        <f t="shared" si="37"/>
        <v/>
      </c>
      <c r="Y47" s="149" t="str">
        <f t="shared" si="37"/>
        <v/>
      </c>
      <c r="Z47" s="149" t="str">
        <f t="shared" si="37"/>
        <v/>
      </c>
      <c r="AA47" s="149" t="str">
        <f t="shared" si="37"/>
        <v/>
      </c>
      <c r="AB47" s="150" t="str">
        <f t="shared" si="37"/>
        <v/>
      </c>
      <c r="AC47" s="151" t="e">
        <f>+SUM(E47:AB47)*D47</f>
        <v>#REF!</v>
      </c>
      <c r="AD47" s="1" t="e">
        <f>+SUM(L47:U47)*D47</f>
        <v>#REF!</v>
      </c>
      <c r="AF47" s="1" t="str">
        <f>AF43</f>
        <v>ORD</v>
      </c>
      <c r="AG47" s="1">
        <f>AG43+1</f>
        <v>10</v>
      </c>
    </row>
    <row r="48" spans="1:33" ht="15" x14ac:dyDescent="0.2">
      <c r="A48" s="191"/>
      <c r="B48" s="194"/>
      <c r="C48" s="100" t="s">
        <v>36</v>
      </c>
      <c r="D48" s="101" t="e">
        <f>#REF!</f>
        <v>#REF!</v>
      </c>
      <c r="E48" s="145" t="str">
        <f t="shared" ref="E48:AB48" si="38">IF(ISERROR(E101/$AC103*$B47),"",(E101/$AC103*$B47))</f>
        <v/>
      </c>
      <c r="F48" s="146" t="str">
        <f t="shared" si="38"/>
        <v/>
      </c>
      <c r="G48" s="146" t="str">
        <f t="shared" si="38"/>
        <v/>
      </c>
      <c r="H48" s="146" t="str">
        <f t="shared" si="38"/>
        <v/>
      </c>
      <c r="I48" s="146" t="str">
        <f t="shared" si="38"/>
        <v/>
      </c>
      <c r="J48" s="146" t="str">
        <f t="shared" si="38"/>
        <v/>
      </c>
      <c r="K48" s="146" t="str">
        <f t="shared" si="38"/>
        <v/>
      </c>
      <c r="L48" s="146" t="str">
        <f t="shared" si="38"/>
        <v/>
      </c>
      <c r="M48" s="146" t="str">
        <f t="shared" si="38"/>
        <v/>
      </c>
      <c r="N48" s="146" t="str">
        <f t="shared" si="38"/>
        <v/>
      </c>
      <c r="O48" s="146" t="str">
        <f t="shared" si="38"/>
        <v/>
      </c>
      <c r="P48" s="146" t="str">
        <f t="shared" si="38"/>
        <v/>
      </c>
      <c r="Q48" s="146" t="str">
        <f t="shared" si="38"/>
        <v/>
      </c>
      <c r="R48" s="146" t="str">
        <f t="shared" si="38"/>
        <v/>
      </c>
      <c r="S48" s="146" t="str">
        <f t="shared" si="38"/>
        <v/>
      </c>
      <c r="T48" s="146" t="str">
        <f t="shared" si="38"/>
        <v/>
      </c>
      <c r="U48" s="146" t="str">
        <f t="shared" si="38"/>
        <v/>
      </c>
      <c r="V48" s="146" t="str">
        <f t="shared" si="38"/>
        <v/>
      </c>
      <c r="W48" s="146" t="str">
        <f t="shared" si="38"/>
        <v/>
      </c>
      <c r="X48" s="146" t="str">
        <f t="shared" si="38"/>
        <v/>
      </c>
      <c r="Y48" s="146" t="str">
        <f t="shared" si="38"/>
        <v/>
      </c>
      <c r="Z48" s="146" t="str">
        <f t="shared" si="38"/>
        <v/>
      </c>
      <c r="AA48" s="146" t="str">
        <f t="shared" si="38"/>
        <v/>
      </c>
      <c r="AB48" s="147" t="str">
        <f t="shared" si="38"/>
        <v/>
      </c>
      <c r="AC48" s="152" t="e">
        <f>+SUM(E48:AB48)*D48</f>
        <v>#REF!</v>
      </c>
      <c r="AD48" s="1" t="e">
        <f>+SUM(L48:U48)*D48</f>
        <v>#REF!</v>
      </c>
      <c r="AF48" s="1" t="str">
        <f>AF44</f>
        <v>SÁB</v>
      </c>
      <c r="AG48" s="1">
        <f>AG47</f>
        <v>10</v>
      </c>
    </row>
    <row r="49" spans="1:33" ht="15" x14ac:dyDescent="0.2">
      <c r="A49" s="191"/>
      <c r="B49" s="194"/>
      <c r="C49" s="106" t="s">
        <v>37</v>
      </c>
      <c r="D49" s="107" t="e">
        <f>#REF!</f>
        <v>#REF!</v>
      </c>
      <c r="E49" s="143" t="str">
        <f t="shared" ref="E49:AB49" si="39">IF(ISERROR(E102/$AC103*$B47),"",(E102/$AC103*$B47))</f>
        <v/>
      </c>
      <c r="F49" s="143" t="str">
        <f t="shared" si="39"/>
        <v/>
      </c>
      <c r="G49" s="143" t="str">
        <f t="shared" si="39"/>
        <v/>
      </c>
      <c r="H49" s="143" t="str">
        <f t="shared" si="39"/>
        <v/>
      </c>
      <c r="I49" s="143" t="str">
        <f t="shared" si="39"/>
        <v/>
      </c>
      <c r="J49" s="143" t="str">
        <f t="shared" si="39"/>
        <v/>
      </c>
      <c r="K49" s="143" t="str">
        <f t="shared" si="39"/>
        <v/>
      </c>
      <c r="L49" s="143" t="str">
        <f t="shared" si="39"/>
        <v/>
      </c>
      <c r="M49" s="143" t="str">
        <f t="shared" si="39"/>
        <v/>
      </c>
      <c r="N49" s="143" t="str">
        <f t="shared" si="39"/>
        <v/>
      </c>
      <c r="O49" s="143" t="str">
        <f t="shared" si="39"/>
        <v/>
      </c>
      <c r="P49" s="143" t="str">
        <f t="shared" si="39"/>
        <v/>
      </c>
      <c r="Q49" s="143" t="str">
        <f t="shared" si="39"/>
        <v/>
      </c>
      <c r="R49" s="143" t="str">
        <f t="shared" si="39"/>
        <v/>
      </c>
      <c r="S49" s="143" t="str">
        <f t="shared" si="39"/>
        <v/>
      </c>
      <c r="T49" s="143" t="str">
        <f t="shared" si="39"/>
        <v/>
      </c>
      <c r="U49" s="143" t="str">
        <f t="shared" si="39"/>
        <v/>
      </c>
      <c r="V49" s="143" t="str">
        <f t="shared" si="39"/>
        <v/>
      </c>
      <c r="W49" s="143" t="str">
        <f t="shared" si="39"/>
        <v/>
      </c>
      <c r="X49" s="143" t="str">
        <f t="shared" si="39"/>
        <v/>
      </c>
      <c r="Y49" s="143" t="str">
        <f t="shared" si="39"/>
        <v/>
      </c>
      <c r="Z49" s="143" t="str">
        <f t="shared" si="39"/>
        <v/>
      </c>
      <c r="AA49" s="143" t="str">
        <f t="shared" si="39"/>
        <v/>
      </c>
      <c r="AB49" s="144" t="str">
        <f t="shared" si="39"/>
        <v/>
      </c>
      <c r="AC49" s="153" t="e">
        <f>+SUM(E49:AB49)*D49</f>
        <v>#REF!</v>
      </c>
      <c r="AD49" s="1" t="e">
        <f>+SUM(L49:U49)*D49</f>
        <v>#REF!</v>
      </c>
      <c r="AF49" s="1" t="str">
        <f>AF45</f>
        <v>FES</v>
      </c>
      <c r="AG49" s="1">
        <f>AG48</f>
        <v>10</v>
      </c>
    </row>
    <row r="50" spans="1:33" ht="15.75" thickBot="1" x14ac:dyDescent="0.25">
      <c r="A50" s="192"/>
      <c r="B50" s="195"/>
      <c r="C50" s="112" t="s">
        <v>34</v>
      </c>
      <c r="D50" s="113" t="e">
        <f>+SUM(D47:D49)</f>
        <v>#REF!</v>
      </c>
      <c r="E50" s="109" t="str">
        <f t="shared" ref="E50:AB50" si="40">IF(ISERROR(E47*$D47+E48*$D48+E49*$D49),"",(E47*$D47+E48*$D48+E49*$D49))</f>
        <v/>
      </c>
      <c r="F50" s="109" t="str">
        <f t="shared" si="40"/>
        <v/>
      </c>
      <c r="G50" s="109" t="str">
        <f t="shared" si="40"/>
        <v/>
      </c>
      <c r="H50" s="109" t="str">
        <f t="shared" si="40"/>
        <v/>
      </c>
      <c r="I50" s="109" t="str">
        <f t="shared" si="40"/>
        <v/>
      </c>
      <c r="J50" s="109" t="str">
        <f t="shared" si="40"/>
        <v/>
      </c>
      <c r="K50" s="109" t="str">
        <f t="shared" si="40"/>
        <v/>
      </c>
      <c r="L50" s="109" t="str">
        <f t="shared" si="40"/>
        <v/>
      </c>
      <c r="M50" s="109" t="str">
        <f t="shared" si="40"/>
        <v/>
      </c>
      <c r="N50" s="109" t="str">
        <f t="shared" si="40"/>
        <v/>
      </c>
      <c r="O50" s="109" t="str">
        <f t="shared" si="40"/>
        <v/>
      </c>
      <c r="P50" s="109" t="str">
        <f t="shared" si="40"/>
        <v/>
      </c>
      <c r="Q50" s="109" t="str">
        <f t="shared" si="40"/>
        <v/>
      </c>
      <c r="R50" s="109" t="str">
        <f t="shared" si="40"/>
        <v/>
      </c>
      <c r="S50" s="109" t="str">
        <f t="shared" si="40"/>
        <v/>
      </c>
      <c r="T50" s="109" t="str">
        <f t="shared" si="40"/>
        <v/>
      </c>
      <c r="U50" s="109" t="str">
        <f t="shared" si="40"/>
        <v/>
      </c>
      <c r="V50" s="109" t="str">
        <f t="shared" si="40"/>
        <v/>
      </c>
      <c r="W50" s="109" t="str">
        <f t="shared" si="40"/>
        <v/>
      </c>
      <c r="X50" s="109" t="str">
        <f t="shared" si="40"/>
        <v/>
      </c>
      <c r="Y50" s="109" t="str">
        <f t="shared" si="40"/>
        <v/>
      </c>
      <c r="Z50" s="109" t="str">
        <f t="shared" si="40"/>
        <v/>
      </c>
      <c r="AA50" s="109" t="str">
        <f t="shared" si="40"/>
        <v/>
      </c>
      <c r="AB50" s="142" t="str">
        <f t="shared" si="40"/>
        <v/>
      </c>
      <c r="AC50" s="152" t="e">
        <f>+SUM(AC47:AC49)</f>
        <v>#REF!</v>
      </c>
      <c r="AD50" s="152" t="e">
        <f>+SUM(AD47:AD49)</f>
        <v>#REF!</v>
      </c>
    </row>
    <row r="51" spans="1:33" ht="15" x14ac:dyDescent="0.2">
      <c r="A51" s="191" t="e">
        <f>+DATE(#REF!,11,1)</f>
        <v>#REF!</v>
      </c>
      <c r="B51" s="194">
        <f>+'Formato Resumen 22'!E25</f>
        <v>98268092.369285017</v>
      </c>
      <c r="C51" s="94" t="s">
        <v>35</v>
      </c>
      <c r="D51" s="95" t="e">
        <f>#REF!</f>
        <v>#REF!</v>
      </c>
      <c r="E51" s="148" t="str">
        <f t="shared" ref="E51:AB51" si="41">IF(ISERROR(E104/$AC107*$B51),"",(E104/$AC107*$B51))</f>
        <v/>
      </c>
      <c r="F51" s="149" t="str">
        <f t="shared" si="41"/>
        <v/>
      </c>
      <c r="G51" s="149" t="str">
        <f t="shared" si="41"/>
        <v/>
      </c>
      <c r="H51" s="149" t="str">
        <f t="shared" si="41"/>
        <v/>
      </c>
      <c r="I51" s="149" t="str">
        <f t="shared" si="41"/>
        <v/>
      </c>
      <c r="J51" s="149" t="str">
        <f t="shared" si="41"/>
        <v/>
      </c>
      <c r="K51" s="149" t="str">
        <f t="shared" si="41"/>
        <v/>
      </c>
      <c r="L51" s="149" t="str">
        <f t="shared" si="41"/>
        <v/>
      </c>
      <c r="M51" s="149" t="str">
        <f t="shared" si="41"/>
        <v/>
      </c>
      <c r="N51" s="149" t="str">
        <f t="shared" si="41"/>
        <v/>
      </c>
      <c r="O51" s="149" t="str">
        <f t="shared" si="41"/>
        <v/>
      </c>
      <c r="P51" s="149" t="str">
        <f t="shared" si="41"/>
        <v/>
      </c>
      <c r="Q51" s="149" t="str">
        <f t="shared" si="41"/>
        <v/>
      </c>
      <c r="R51" s="149" t="str">
        <f t="shared" si="41"/>
        <v/>
      </c>
      <c r="S51" s="149" t="str">
        <f t="shared" si="41"/>
        <v/>
      </c>
      <c r="T51" s="149" t="str">
        <f t="shared" si="41"/>
        <v/>
      </c>
      <c r="U51" s="149" t="str">
        <f t="shared" si="41"/>
        <v/>
      </c>
      <c r="V51" s="149" t="str">
        <f t="shared" si="41"/>
        <v/>
      </c>
      <c r="W51" s="149" t="str">
        <f t="shared" si="41"/>
        <v/>
      </c>
      <c r="X51" s="149" t="str">
        <f t="shared" si="41"/>
        <v/>
      </c>
      <c r="Y51" s="149" t="str">
        <f t="shared" si="41"/>
        <v/>
      </c>
      <c r="Z51" s="149" t="str">
        <f t="shared" si="41"/>
        <v/>
      </c>
      <c r="AA51" s="149" t="str">
        <f t="shared" si="41"/>
        <v/>
      </c>
      <c r="AB51" s="150" t="str">
        <f t="shared" si="41"/>
        <v/>
      </c>
      <c r="AC51" s="151" t="e">
        <f>+SUM(E51:AB51)*D51</f>
        <v>#REF!</v>
      </c>
      <c r="AD51" s="1" t="e">
        <f>+SUM(L51:U51)*D51</f>
        <v>#REF!</v>
      </c>
      <c r="AF51" s="1" t="str">
        <f>AF47</f>
        <v>ORD</v>
      </c>
      <c r="AG51" s="1">
        <f>AG47+1</f>
        <v>11</v>
      </c>
    </row>
    <row r="52" spans="1:33" ht="15" x14ac:dyDescent="0.2">
      <c r="A52" s="191"/>
      <c r="B52" s="194"/>
      <c r="C52" s="100" t="s">
        <v>36</v>
      </c>
      <c r="D52" s="101" t="e">
        <f>#REF!</f>
        <v>#REF!</v>
      </c>
      <c r="E52" s="145" t="str">
        <f t="shared" ref="E52:AB52" si="42">IF(ISERROR(E105/$AC107*$B51),"",(E105/$AC107*$B51))</f>
        <v/>
      </c>
      <c r="F52" s="146" t="str">
        <f t="shared" si="42"/>
        <v/>
      </c>
      <c r="G52" s="146" t="str">
        <f t="shared" si="42"/>
        <v/>
      </c>
      <c r="H52" s="146" t="str">
        <f t="shared" si="42"/>
        <v/>
      </c>
      <c r="I52" s="146" t="str">
        <f t="shared" si="42"/>
        <v/>
      </c>
      <c r="J52" s="146" t="str">
        <f t="shared" si="42"/>
        <v/>
      </c>
      <c r="K52" s="146" t="str">
        <f t="shared" si="42"/>
        <v/>
      </c>
      <c r="L52" s="146" t="str">
        <f t="shared" si="42"/>
        <v/>
      </c>
      <c r="M52" s="146" t="str">
        <f t="shared" si="42"/>
        <v/>
      </c>
      <c r="N52" s="146" t="str">
        <f t="shared" si="42"/>
        <v/>
      </c>
      <c r="O52" s="146" t="str">
        <f t="shared" si="42"/>
        <v/>
      </c>
      <c r="P52" s="146" t="str">
        <f t="shared" si="42"/>
        <v/>
      </c>
      <c r="Q52" s="146" t="str">
        <f t="shared" si="42"/>
        <v/>
      </c>
      <c r="R52" s="146" t="str">
        <f t="shared" si="42"/>
        <v/>
      </c>
      <c r="S52" s="146" t="str">
        <f t="shared" si="42"/>
        <v/>
      </c>
      <c r="T52" s="146" t="str">
        <f t="shared" si="42"/>
        <v/>
      </c>
      <c r="U52" s="146" t="str">
        <f t="shared" si="42"/>
        <v/>
      </c>
      <c r="V52" s="146" t="str">
        <f t="shared" si="42"/>
        <v/>
      </c>
      <c r="W52" s="146" t="str">
        <f t="shared" si="42"/>
        <v/>
      </c>
      <c r="X52" s="146" t="str">
        <f t="shared" si="42"/>
        <v/>
      </c>
      <c r="Y52" s="146" t="str">
        <f t="shared" si="42"/>
        <v/>
      </c>
      <c r="Z52" s="146" t="str">
        <f t="shared" si="42"/>
        <v/>
      </c>
      <c r="AA52" s="146" t="str">
        <f t="shared" si="42"/>
        <v/>
      </c>
      <c r="AB52" s="147" t="str">
        <f t="shared" si="42"/>
        <v/>
      </c>
      <c r="AC52" s="152" t="e">
        <f>+SUM(E52:AB52)*D52</f>
        <v>#REF!</v>
      </c>
      <c r="AD52" s="1" t="e">
        <f>+SUM(L52:U52)*D52</f>
        <v>#REF!</v>
      </c>
      <c r="AF52" s="1" t="str">
        <f>AF48</f>
        <v>SÁB</v>
      </c>
      <c r="AG52" s="1">
        <f>AG51</f>
        <v>11</v>
      </c>
    </row>
    <row r="53" spans="1:33" ht="15" x14ac:dyDescent="0.2">
      <c r="A53" s="191"/>
      <c r="B53" s="194"/>
      <c r="C53" s="106" t="s">
        <v>37</v>
      </c>
      <c r="D53" s="107" t="e">
        <f>#REF!</f>
        <v>#REF!</v>
      </c>
      <c r="E53" s="143" t="str">
        <f t="shared" ref="E53:AB53" si="43">IF(ISERROR(E106/$AC107*$B51),"",(E106/$AC107*$B51))</f>
        <v/>
      </c>
      <c r="F53" s="143" t="str">
        <f t="shared" si="43"/>
        <v/>
      </c>
      <c r="G53" s="143" t="str">
        <f t="shared" si="43"/>
        <v/>
      </c>
      <c r="H53" s="143" t="str">
        <f t="shared" si="43"/>
        <v/>
      </c>
      <c r="I53" s="143" t="str">
        <f t="shared" si="43"/>
        <v/>
      </c>
      <c r="J53" s="143" t="str">
        <f t="shared" si="43"/>
        <v/>
      </c>
      <c r="K53" s="143" t="str">
        <f t="shared" si="43"/>
        <v/>
      </c>
      <c r="L53" s="143" t="str">
        <f t="shared" si="43"/>
        <v/>
      </c>
      <c r="M53" s="143" t="str">
        <f t="shared" si="43"/>
        <v/>
      </c>
      <c r="N53" s="143" t="str">
        <f t="shared" si="43"/>
        <v/>
      </c>
      <c r="O53" s="143" t="str">
        <f t="shared" si="43"/>
        <v/>
      </c>
      <c r="P53" s="143" t="str">
        <f t="shared" si="43"/>
        <v/>
      </c>
      <c r="Q53" s="143" t="str">
        <f t="shared" si="43"/>
        <v/>
      </c>
      <c r="R53" s="143" t="str">
        <f t="shared" si="43"/>
        <v/>
      </c>
      <c r="S53" s="143" t="str">
        <f t="shared" si="43"/>
        <v/>
      </c>
      <c r="T53" s="143" t="str">
        <f t="shared" si="43"/>
        <v/>
      </c>
      <c r="U53" s="143" t="str">
        <f t="shared" si="43"/>
        <v/>
      </c>
      <c r="V53" s="143" t="str">
        <f t="shared" si="43"/>
        <v/>
      </c>
      <c r="W53" s="143" t="str">
        <f t="shared" si="43"/>
        <v/>
      </c>
      <c r="X53" s="143" t="str">
        <f t="shared" si="43"/>
        <v/>
      </c>
      <c r="Y53" s="143" t="str">
        <f t="shared" si="43"/>
        <v/>
      </c>
      <c r="Z53" s="143" t="str">
        <f t="shared" si="43"/>
        <v/>
      </c>
      <c r="AA53" s="143" t="str">
        <f t="shared" si="43"/>
        <v/>
      </c>
      <c r="AB53" s="144" t="str">
        <f t="shared" si="43"/>
        <v/>
      </c>
      <c r="AC53" s="153" t="e">
        <f>+SUM(E53:AB53)*D53</f>
        <v>#REF!</v>
      </c>
      <c r="AD53" s="1" t="e">
        <f>+SUM(L53:U53)*D53</f>
        <v>#REF!</v>
      </c>
      <c r="AF53" s="1" t="str">
        <f>AF49</f>
        <v>FES</v>
      </c>
      <c r="AG53" s="1">
        <f>AG52</f>
        <v>11</v>
      </c>
    </row>
    <row r="54" spans="1:33" ht="15.75" thickBot="1" x14ac:dyDescent="0.25">
      <c r="A54" s="192"/>
      <c r="B54" s="195"/>
      <c r="C54" s="112" t="s">
        <v>34</v>
      </c>
      <c r="D54" s="113" t="e">
        <f>+SUM(D51:D53)</f>
        <v>#REF!</v>
      </c>
      <c r="E54" s="109" t="str">
        <f t="shared" ref="E54:AB54" si="44">IF(ISERROR(E51*$D51+E52*$D52+E53*$D53),"",(E51*$D51+E52*$D52+E53*$D53))</f>
        <v/>
      </c>
      <c r="F54" s="109" t="str">
        <f t="shared" si="44"/>
        <v/>
      </c>
      <c r="G54" s="109" t="str">
        <f t="shared" si="44"/>
        <v/>
      </c>
      <c r="H54" s="109" t="str">
        <f t="shared" si="44"/>
        <v/>
      </c>
      <c r="I54" s="109" t="str">
        <f t="shared" si="44"/>
        <v/>
      </c>
      <c r="J54" s="109" t="str">
        <f t="shared" si="44"/>
        <v/>
      </c>
      <c r="K54" s="109" t="str">
        <f t="shared" si="44"/>
        <v/>
      </c>
      <c r="L54" s="109" t="str">
        <f t="shared" si="44"/>
        <v/>
      </c>
      <c r="M54" s="109" t="str">
        <f t="shared" si="44"/>
        <v/>
      </c>
      <c r="N54" s="109" t="str">
        <f t="shared" si="44"/>
        <v/>
      </c>
      <c r="O54" s="109" t="str">
        <f t="shared" si="44"/>
        <v/>
      </c>
      <c r="P54" s="109" t="str">
        <f t="shared" si="44"/>
        <v/>
      </c>
      <c r="Q54" s="109" t="str">
        <f t="shared" si="44"/>
        <v/>
      </c>
      <c r="R54" s="109" t="str">
        <f t="shared" si="44"/>
        <v/>
      </c>
      <c r="S54" s="109" t="str">
        <f t="shared" si="44"/>
        <v/>
      </c>
      <c r="T54" s="109" t="str">
        <f t="shared" si="44"/>
        <v/>
      </c>
      <c r="U54" s="109" t="str">
        <f t="shared" si="44"/>
        <v/>
      </c>
      <c r="V54" s="109" t="str">
        <f t="shared" si="44"/>
        <v/>
      </c>
      <c r="W54" s="109" t="str">
        <f t="shared" si="44"/>
        <v/>
      </c>
      <c r="X54" s="109" t="str">
        <f t="shared" si="44"/>
        <v/>
      </c>
      <c r="Y54" s="109" t="str">
        <f t="shared" si="44"/>
        <v/>
      </c>
      <c r="Z54" s="109" t="str">
        <f t="shared" si="44"/>
        <v/>
      </c>
      <c r="AA54" s="109" t="str">
        <f t="shared" si="44"/>
        <v/>
      </c>
      <c r="AB54" s="142" t="str">
        <f t="shared" si="44"/>
        <v/>
      </c>
      <c r="AC54" s="152" t="e">
        <f>+SUM(AC51:AC53)</f>
        <v>#REF!</v>
      </c>
      <c r="AD54" s="152" t="e">
        <f>+SUM(AD51:AD53)</f>
        <v>#REF!</v>
      </c>
    </row>
    <row r="55" spans="1:33" ht="15" x14ac:dyDescent="0.2">
      <c r="A55" s="191" t="e">
        <f>+DATE(#REF!,12,1)</f>
        <v>#REF!</v>
      </c>
      <c r="B55" s="194">
        <f>+'Formato Resumen 22'!E26</f>
        <v>111363678.51476444</v>
      </c>
      <c r="C55" s="94" t="s">
        <v>35</v>
      </c>
      <c r="D55" s="95" t="e">
        <f>#REF!</f>
        <v>#REF!</v>
      </c>
      <c r="E55" s="148" t="str">
        <f t="shared" ref="E55:AB55" si="45">IF(ISERROR(E108/$AC111*$B55),"",(E108/$AC111*$B55))</f>
        <v/>
      </c>
      <c r="F55" s="149" t="str">
        <f t="shared" si="45"/>
        <v/>
      </c>
      <c r="G55" s="149" t="str">
        <f t="shared" si="45"/>
        <v/>
      </c>
      <c r="H55" s="149" t="str">
        <f t="shared" si="45"/>
        <v/>
      </c>
      <c r="I55" s="149" t="str">
        <f t="shared" si="45"/>
        <v/>
      </c>
      <c r="J55" s="149" t="str">
        <f t="shared" si="45"/>
        <v/>
      </c>
      <c r="K55" s="149" t="str">
        <f t="shared" si="45"/>
        <v/>
      </c>
      <c r="L55" s="149" t="str">
        <f t="shared" si="45"/>
        <v/>
      </c>
      <c r="M55" s="149" t="str">
        <f t="shared" si="45"/>
        <v/>
      </c>
      <c r="N55" s="149" t="str">
        <f t="shared" si="45"/>
        <v/>
      </c>
      <c r="O55" s="149" t="str">
        <f t="shared" si="45"/>
        <v/>
      </c>
      <c r="P55" s="149" t="str">
        <f t="shared" si="45"/>
        <v/>
      </c>
      <c r="Q55" s="149" t="str">
        <f t="shared" si="45"/>
        <v/>
      </c>
      <c r="R55" s="149" t="str">
        <f t="shared" si="45"/>
        <v/>
      </c>
      <c r="S55" s="149" t="str">
        <f t="shared" si="45"/>
        <v/>
      </c>
      <c r="T55" s="149" t="str">
        <f t="shared" si="45"/>
        <v/>
      </c>
      <c r="U55" s="149" t="str">
        <f t="shared" si="45"/>
        <v/>
      </c>
      <c r="V55" s="149" t="str">
        <f t="shared" si="45"/>
        <v/>
      </c>
      <c r="W55" s="149" t="str">
        <f t="shared" si="45"/>
        <v/>
      </c>
      <c r="X55" s="149" t="str">
        <f t="shared" si="45"/>
        <v/>
      </c>
      <c r="Y55" s="149" t="str">
        <f t="shared" si="45"/>
        <v/>
      </c>
      <c r="Z55" s="149" t="str">
        <f t="shared" si="45"/>
        <v/>
      </c>
      <c r="AA55" s="149" t="str">
        <f t="shared" si="45"/>
        <v/>
      </c>
      <c r="AB55" s="150" t="str">
        <f t="shared" si="45"/>
        <v/>
      </c>
      <c r="AC55" s="151" t="e">
        <f>+SUM(E55:AB55)*D55</f>
        <v>#REF!</v>
      </c>
      <c r="AD55" s="1" t="e">
        <f>+SUM(L55:U55)*D55</f>
        <v>#REF!</v>
      </c>
      <c r="AF55" s="1" t="str">
        <f>AF51</f>
        <v>ORD</v>
      </c>
      <c r="AG55" s="1">
        <f>AG51+1</f>
        <v>12</v>
      </c>
    </row>
    <row r="56" spans="1:33" ht="15" x14ac:dyDescent="0.2">
      <c r="A56" s="191"/>
      <c r="B56" s="194"/>
      <c r="C56" s="100" t="s">
        <v>36</v>
      </c>
      <c r="D56" s="101" t="e">
        <f>#REF!</f>
        <v>#REF!</v>
      </c>
      <c r="E56" s="145" t="str">
        <f t="shared" ref="E56:AB56" si="46">IF(ISERROR(E109/$AC111*$B55),"",(E109/$AC111*$B55))</f>
        <v/>
      </c>
      <c r="F56" s="146" t="str">
        <f t="shared" si="46"/>
        <v/>
      </c>
      <c r="G56" s="146" t="str">
        <f>IF(ISERROR(G109/$AC111*$B55),"",(G109/$AC111*$B55))</f>
        <v/>
      </c>
      <c r="H56" s="146" t="str">
        <f t="shared" si="46"/>
        <v/>
      </c>
      <c r="I56" s="146" t="str">
        <f t="shared" si="46"/>
        <v/>
      </c>
      <c r="J56" s="146" t="str">
        <f t="shared" si="46"/>
        <v/>
      </c>
      <c r="K56" s="146" t="str">
        <f t="shared" si="46"/>
        <v/>
      </c>
      <c r="L56" s="146" t="str">
        <f t="shared" si="46"/>
        <v/>
      </c>
      <c r="M56" s="146" t="str">
        <f t="shared" si="46"/>
        <v/>
      </c>
      <c r="N56" s="146" t="str">
        <f t="shared" si="46"/>
        <v/>
      </c>
      <c r="O56" s="146" t="str">
        <f t="shared" si="46"/>
        <v/>
      </c>
      <c r="P56" s="146" t="str">
        <f t="shared" si="46"/>
        <v/>
      </c>
      <c r="Q56" s="146" t="str">
        <f t="shared" si="46"/>
        <v/>
      </c>
      <c r="R56" s="146" t="str">
        <f t="shared" si="46"/>
        <v/>
      </c>
      <c r="S56" s="146" t="str">
        <f t="shared" si="46"/>
        <v/>
      </c>
      <c r="T56" s="146" t="str">
        <f t="shared" si="46"/>
        <v/>
      </c>
      <c r="U56" s="146" t="str">
        <f t="shared" si="46"/>
        <v/>
      </c>
      <c r="V56" s="146" t="str">
        <f t="shared" si="46"/>
        <v/>
      </c>
      <c r="W56" s="146" t="str">
        <f t="shared" si="46"/>
        <v/>
      </c>
      <c r="X56" s="146" t="str">
        <f t="shared" si="46"/>
        <v/>
      </c>
      <c r="Y56" s="146" t="str">
        <f t="shared" si="46"/>
        <v/>
      </c>
      <c r="Z56" s="146" t="str">
        <f t="shared" si="46"/>
        <v/>
      </c>
      <c r="AA56" s="146" t="str">
        <f t="shared" si="46"/>
        <v/>
      </c>
      <c r="AB56" s="147" t="str">
        <f t="shared" si="46"/>
        <v/>
      </c>
      <c r="AC56" s="152" t="e">
        <f>+SUM(E56:AB56)*D56</f>
        <v>#REF!</v>
      </c>
      <c r="AD56" s="1" t="e">
        <f>+SUM(L56:U56)*D56</f>
        <v>#REF!</v>
      </c>
      <c r="AF56" s="1" t="str">
        <f>AF52</f>
        <v>SÁB</v>
      </c>
      <c r="AG56" s="1">
        <f>AG55</f>
        <v>12</v>
      </c>
    </row>
    <row r="57" spans="1:33" ht="15" x14ac:dyDescent="0.2">
      <c r="A57" s="191"/>
      <c r="B57" s="194"/>
      <c r="C57" s="106" t="s">
        <v>37</v>
      </c>
      <c r="D57" s="107" t="e">
        <f>#REF!</f>
        <v>#REF!</v>
      </c>
      <c r="E57" s="143" t="str">
        <f t="shared" ref="E57:AB57" si="47">IF(ISERROR(E110/$AC111*$B55),"",(E110/$AC111*$B55))</f>
        <v/>
      </c>
      <c r="F57" s="143" t="str">
        <f t="shared" si="47"/>
        <v/>
      </c>
      <c r="G57" s="143" t="str">
        <f t="shared" si="47"/>
        <v/>
      </c>
      <c r="H57" s="143" t="str">
        <f t="shared" si="47"/>
        <v/>
      </c>
      <c r="I57" s="143" t="str">
        <f t="shared" si="47"/>
        <v/>
      </c>
      <c r="J57" s="143" t="str">
        <f t="shared" si="47"/>
        <v/>
      </c>
      <c r="K57" s="143" t="str">
        <f t="shared" si="47"/>
        <v/>
      </c>
      <c r="L57" s="143" t="str">
        <f t="shared" si="47"/>
        <v/>
      </c>
      <c r="M57" s="143" t="str">
        <f t="shared" si="47"/>
        <v/>
      </c>
      <c r="N57" s="143" t="str">
        <f t="shared" si="47"/>
        <v/>
      </c>
      <c r="O57" s="143" t="str">
        <f t="shared" si="47"/>
        <v/>
      </c>
      <c r="P57" s="143" t="str">
        <f t="shared" si="47"/>
        <v/>
      </c>
      <c r="Q57" s="143" t="str">
        <f t="shared" si="47"/>
        <v/>
      </c>
      <c r="R57" s="143" t="str">
        <f t="shared" si="47"/>
        <v/>
      </c>
      <c r="S57" s="143" t="str">
        <f t="shared" si="47"/>
        <v/>
      </c>
      <c r="T57" s="143" t="str">
        <f t="shared" si="47"/>
        <v/>
      </c>
      <c r="U57" s="143" t="str">
        <f t="shared" si="47"/>
        <v/>
      </c>
      <c r="V57" s="143" t="str">
        <f t="shared" si="47"/>
        <v/>
      </c>
      <c r="W57" s="143" t="str">
        <f t="shared" si="47"/>
        <v/>
      </c>
      <c r="X57" s="143" t="str">
        <f t="shared" si="47"/>
        <v/>
      </c>
      <c r="Y57" s="143" t="str">
        <f t="shared" si="47"/>
        <v/>
      </c>
      <c r="Z57" s="143" t="str">
        <f t="shared" si="47"/>
        <v/>
      </c>
      <c r="AA57" s="143" t="str">
        <f t="shared" si="47"/>
        <v/>
      </c>
      <c r="AB57" s="144" t="str">
        <f t="shared" si="47"/>
        <v/>
      </c>
      <c r="AC57" s="153" t="e">
        <f>+SUM(E57:AB57)*D57</f>
        <v>#REF!</v>
      </c>
      <c r="AD57" s="1" t="e">
        <f>+SUM(L57:U57)*D57</f>
        <v>#REF!</v>
      </c>
      <c r="AF57" s="1" t="str">
        <f>AF53</f>
        <v>FES</v>
      </c>
      <c r="AG57" s="1">
        <f>AG56</f>
        <v>12</v>
      </c>
    </row>
    <row r="58" spans="1:33" ht="15.75" thickBot="1" x14ac:dyDescent="0.25">
      <c r="A58" s="192"/>
      <c r="B58" s="195"/>
      <c r="C58" s="112" t="s">
        <v>34</v>
      </c>
      <c r="D58" s="113" t="e">
        <f>+SUM(D55:D57)</f>
        <v>#REF!</v>
      </c>
      <c r="E58" s="109" t="str">
        <f t="shared" ref="E58:AB58" si="48">IF(ISERROR(E55*$D55+E56*$D56+E57*$D57),"",(E55*$D55+E56*$D56+E57*$D57))</f>
        <v/>
      </c>
      <c r="F58" s="109" t="str">
        <f t="shared" si="48"/>
        <v/>
      </c>
      <c r="G58" s="109" t="str">
        <f t="shared" si="48"/>
        <v/>
      </c>
      <c r="H58" s="109" t="str">
        <f t="shared" si="48"/>
        <v/>
      </c>
      <c r="I58" s="109" t="str">
        <f t="shared" si="48"/>
        <v/>
      </c>
      <c r="J58" s="109" t="str">
        <f t="shared" si="48"/>
        <v/>
      </c>
      <c r="K58" s="109" t="str">
        <f t="shared" si="48"/>
        <v/>
      </c>
      <c r="L58" s="109" t="str">
        <f t="shared" si="48"/>
        <v/>
      </c>
      <c r="M58" s="109" t="str">
        <f t="shared" si="48"/>
        <v/>
      </c>
      <c r="N58" s="109" t="str">
        <f t="shared" si="48"/>
        <v/>
      </c>
      <c r="O58" s="109" t="str">
        <f t="shared" si="48"/>
        <v/>
      </c>
      <c r="P58" s="109" t="str">
        <f t="shared" si="48"/>
        <v/>
      </c>
      <c r="Q58" s="109" t="str">
        <f t="shared" si="48"/>
        <v/>
      </c>
      <c r="R58" s="109" t="str">
        <f t="shared" si="48"/>
        <v/>
      </c>
      <c r="S58" s="109" t="str">
        <f t="shared" si="48"/>
        <v/>
      </c>
      <c r="T58" s="109" t="str">
        <f t="shared" si="48"/>
        <v/>
      </c>
      <c r="U58" s="109" t="str">
        <f t="shared" si="48"/>
        <v/>
      </c>
      <c r="V58" s="109" t="str">
        <f t="shared" si="48"/>
        <v/>
      </c>
      <c r="W58" s="109" t="str">
        <f t="shared" si="48"/>
        <v/>
      </c>
      <c r="X58" s="109" t="str">
        <f t="shared" si="48"/>
        <v/>
      </c>
      <c r="Y58" s="109" t="str">
        <f t="shared" si="48"/>
        <v/>
      </c>
      <c r="Z58" s="109" t="str">
        <f t="shared" si="48"/>
        <v/>
      </c>
      <c r="AA58" s="109" t="str">
        <f t="shared" si="48"/>
        <v/>
      </c>
      <c r="AB58" s="142" t="str">
        <f t="shared" si="48"/>
        <v/>
      </c>
      <c r="AC58" s="152" t="e">
        <f>+SUM(AC55:AC57)</f>
        <v>#REF!</v>
      </c>
      <c r="AD58" s="152" t="e">
        <f>+SUM(AD55:AD57)</f>
        <v>#REF!</v>
      </c>
    </row>
    <row r="59" spans="1:33" s="5" customFormat="1" x14ac:dyDescent="0.2">
      <c r="AD59" s="172" t="e">
        <f>+AD14+AD18+AD22+AD26+AD30+AD34+AD38+AD42+AD46+AD50+AD54+AD58</f>
        <v>#REF!</v>
      </c>
    </row>
    <row r="60" spans="1:33" s="5" customFormat="1" ht="15.75" x14ac:dyDescent="0.2">
      <c r="B60" s="38" t="s">
        <v>44</v>
      </c>
      <c r="Z60" s="6"/>
      <c r="AA60" s="6"/>
      <c r="AB60" s="6"/>
    </row>
    <row r="61" spans="1:33" s="5" customFormat="1" ht="18" x14ac:dyDescent="0.25">
      <c r="B61" s="38" t="s">
        <v>51</v>
      </c>
      <c r="W61" s="37"/>
      <c r="Z61" s="7" t="s">
        <v>58</v>
      </c>
    </row>
    <row r="62" spans="1:33" ht="18.75" thickBot="1" x14ac:dyDescent="0.3">
      <c r="B62" s="138"/>
      <c r="Z62" s="139"/>
    </row>
    <row r="63" spans="1:33" ht="26.25" thickBot="1" x14ac:dyDescent="0.25">
      <c r="A63" s="3" t="e">
        <f>+"AÑO: "&amp;$D$6</f>
        <v>#REF!</v>
      </c>
      <c r="B63" s="4" t="s">
        <v>52</v>
      </c>
      <c r="C63" s="8" t="s">
        <v>32</v>
      </c>
      <c r="D63" s="9" t="s">
        <v>33</v>
      </c>
      <c r="E63" s="10" t="s">
        <v>4</v>
      </c>
      <c r="F63" s="11" t="s">
        <v>5</v>
      </c>
      <c r="G63" s="11" t="s">
        <v>6</v>
      </c>
      <c r="H63" s="11" t="s">
        <v>7</v>
      </c>
      <c r="I63" s="11" t="s">
        <v>8</v>
      </c>
      <c r="J63" s="11" t="s">
        <v>9</v>
      </c>
      <c r="K63" s="11" t="s">
        <v>10</v>
      </c>
      <c r="L63" s="11" t="s">
        <v>11</v>
      </c>
      <c r="M63" s="11" t="s">
        <v>12</v>
      </c>
      <c r="N63" s="11" t="s">
        <v>13</v>
      </c>
      <c r="O63" s="11" t="s">
        <v>14</v>
      </c>
      <c r="P63" s="11" t="s">
        <v>15</v>
      </c>
      <c r="Q63" s="11" t="s">
        <v>16</v>
      </c>
      <c r="R63" s="11" t="s">
        <v>17</v>
      </c>
      <c r="S63" s="11" t="s">
        <v>18</v>
      </c>
      <c r="T63" s="11" t="s">
        <v>19</v>
      </c>
      <c r="U63" s="11" t="s">
        <v>20</v>
      </c>
      <c r="V63" s="11" t="s">
        <v>21</v>
      </c>
      <c r="W63" s="11" t="s">
        <v>22</v>
      </c>
      <c r="X63" s="11" t="s">
        <v>23</v>
      </c>
      <c r="Y63" s="11" t="s">
        <v>24</v>
      </c>
      <c r="Z63" s="11" t="s">
        <v>25</v>
      </c>
      <c r="AA63" s="11" t="s">
        <v>26</v>
      </c>
      <c r="AB63" s="11" t="s">
        <v>27</v>
      </c>
      <c r="AC63" s="12" t="s">
        <v>34</v>
      </c>
    </row>
    <row r="64" spans="1:33" ht="15" x14ac:dyDescent="0.2">
      <c r="A64" s="196" t="e">
        <f>A11</f>
        <v>#REF!</v>
      </c>
      <c r="B64" s="196"/>
      <c r="C64" s="13" t="s">
        <v>35</v>
      </c>
      <c r="D64" s="14" t="e">
        <f>D11</f>
        <v>#REF!</v>
      </c>
      <c r="E64" s="10" t="e">
        <f>#REF!</f>
        <v>#REF!</v>
      </c>
      <c r="F64" s="15" t="e">
        <f>#REF!</f>
        <v>#REF!</v>
      </c>
      <c r="G64" s="15" t="e">
        <f>#REF!</f>
        <v>#REF!</v>
      </c>
      <c r="H64" s="15" t="e">
        <f>#REF!</f>
        <v>#REF!</v>
      </c>
      <c r="I64" s="15" t="e">
        <f>#REF!</f>
        <v>#REF!</v>
      </c>
      <c r="J64" s="15" t="e">
        <f>#REF!</f>
        <v>#REF!</v>
      </c>
      <c r="K64" s="15" t="e">
        <f>#REF!</f>
        <v>#REF!</v>
      </c>
      <c r="L64" s="15" t="e">
        <f>#REF!</f>
        <v>#REF!</v>
      </c>
      <c r="M64" s="15" t="e">
        <f>#REF!</f>
        <v>#REF!</v>
      </c>
      <c r="N64" s="15" t="e">
        <f>#REF!</f>
        <v>#REF!</v>
      </c>
      <c r="O64" s="15" t="e">
        <f>#REF!</f>
        <v>#REF!</v>
      </c>
      <c r="P64" s="15" t="e">
        <f>#REF!</f>
        <v>#REF!</v>
      </c>
      <c r="Q64" s="15" t="e">
        <f>#REF!</f>
        <v>#REF!</v>
      </c>
      <c r="R64" s="15" t="e">
        <f>#REF!</f>
        <v>#REF!</v>
      </c>
      <c r="S64" s="15" t="e">
        <f>#REF!</f>
        <v>#REF!</v>
      </c>
      <c r="T64" s="15" t="e">
        <f>#REF!</f>
        <v>#REF!</v>
      </c>
      <c r="U64" s="15" t="e">
        <f>#REF!</f>
        <v>#REF!</v>
      </c>
      <c r="V64" s="15" t="e">
        <f>#REF!</f>
        <v>#REF!</v>
      </c>
      <c r="W64" s="15" t="e">
        <f>#REF!</f>
        <v>#REF!</v>
      </c>
      <c r="X64" s="15" t="e">
        <f>#REF!</f>
        <v>#REF!</v>
      </c>
      <c r="Y64" s="15" t="e">
        <f>#REF!</f>
        <v>#REF!</v>
      </c>
      <c r="Z64" s="15" t="e">
        <f>#REF!</f>
        <v>#REF!</v>
      </c>
      <c r="AA64" s="15" t="e">
        <f>#REF!</f>
        <v>#REF!</v>
      </c>
      <c r="AB64" s="16" t="e">
        <f>#REF!</f>
        <v>#REF!</v>
      </c>
      <c r="AC64" s="12" t="e">
        <f>+SUM(E64:AB64)*D64</f>
        <v>#REF!</v>
      </c>
    </row>
    <row r="65" spans="1:29" ht="15" x14ac:dyDescent="0.2">
      <c r="A65" s="197"/>
      <c r="B65" s="197"/>
      <c r="C65" s="17" t="s">
        <v>36</v>
      </c>
      <c r="D65" s="18" t="e">
        <f>D12</f>
        <v>#REF!</v>
      </c>
      <c r="E65" s="19" t="e">
        <f>#REF!</f>
        <v>#REF!</v>
      </c>
      <c r="F65" s="20" t="e">
        <f>#REF!</f>
        <v>#REF!</v>
      </c>
      <c r="G65" s="20" t="e">
        <f>#REF!</f>
        <v>#REF!</v>
      </c>
      <c r="H65" s="20" t="e">
        <f>#REF!</f>
        <v>#REF!</v>
      </c>
      <c r="I65" s="20" t="e">
        <f>#REF!</f>
        <v>#REF!</v>
      </c>
      <c r="J65" s="20" t="e">
        <f>#REF!</f>
        <v>#REF!</v>
      </c>
      <c r="K65" s="20" t="e">
        <f>#REF!</f>
        <v>#REF!</v>
      </c>
      <c r="L65" s="20" t="e">
        <f>#REF!</f>
        <v>#REF!</v>
      </c>
      <c r="M65" s="20" t="e">
        <f>#REF!</f>
        <v>#REF!</v>
      </c>
      <c r="N65" s="20" t="e">
        <f>#REF!</f>
        <v>#REF!</v>
      </c>
      <c r="O65" s="20" t="e">
        <f>#REF!</f>
        <v>#REF!</v>
      </c>
      <c r="P65" s="20" t="e">
        <f>#REF!</f>
        <v>#REF!</v>
      </c>
      <c r="Q65" s="20" t="e">
        <f>#REF!</f>
        <v>#REF!</v>
      </c>
      <c r="R65" s="20" t="e">
        <f>#REF!</f>
        <v>#REF!</v>
      </c>
      <c r="S65" s="20" t="e">
        <f>#REF!</f>
        <v>#REF!</v>
      </c>
      <c r="T65" s="20" t="e">
        <f>#REF!</f>
        <v>#REF!</v>
      </c>
      <c r="U65" s="20" t="e">
        <f>#REF!</f>
        <v>#REF!</v>
      </c>
      <c r="V65" s="20" t="e">
        <f>#REF!</f>
        <v>#REF!</v>
      </c>
      <c r="W65" s="20" t="e">
        <f>#REF!</f>
        <v>#REF!</v>
      </c>
      <c r="X65" s="20" t="e">
        <f>#REF!</f>
        <v>#REF!</v>
      </c>
      <c r="Y65" s="20" t="e">
        <f>#REF!</f>
        <v>#REF!</v>
      </c>
      <c r="Z65" s="20" t="e">
        <f>#REF!</f>
        <v>#REF!</v>
      </c>
      <c r="AA65" s="20" t="e">
        <f>#REF!</f>
        <v>#REF!</v>
      </c>
      <c r="AB65" s="21" t="e">
        <f>#REF!</f>
        <v>#REF!</v>
      </c>
      <c r="AC65" s="12" t="e">
        <f>+SUM(E65:AB65)*D65</f>
        <v>#REF!</v>
      </c>
    </row>
    <row r="66" spans="1:29" ht="15" x14ac:dyDescent="0.2">
      <c r="A66" s="197"/>
      <c r="B66" s="197"/>
      <c r="C66" s="22" t="s">
        <v>37</v>
      </c>
      <c r="D66" s="23" t="e">
        <f>D13</f>
        <v>#REF!</v>
      </c>
      <c r="E66" s="24" t="e">
        <f>#REF!</f>
        <v>#REF!</v>
      </c>
      <c r="F66" s="25" t="e">
        <f>#REF!</f>
        <v>#REF!</v>
      </c>
      <c r="G66" s="25" t="e">
        <f>#REF!</f>
        <v>#REF!</v>
      </c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 t="e">
        <f>#REF!</f>
        <v>#REF!</v>
      </c>
      <c r="O66" s="25" t="e">
        <f>#REF!</f>
        <v>#REF!</v>
      </c>
      <c r="P66" s="25" t="e">
        <f>#REF!</f>
        <v>#REF!</v>
      </c>
      <c r="Q66" s="25" t="e">
        <f>#REF!</f>
        <v>#REF!</v>
      </c>
      <c r="R66" s="25" t="e">
        <f>#REF!</f>
        <v>#REF!</v>
      </c>
      <c r="S66" s="25" t="e">
        <f>#REF!</f>
        <v>#REF!</v>
      </c>
      <c r="T66" s="25" t="e">
        <f>#REF!</f>
        <v>#REF!</v>
      </c>
      <c r="U66" s="25" t="e">
        <f>#REF!</f>
        <v>#REF!</v>
      </c>
      <c r="V66" s="25" t="e">
        <f>#REF!</f>
        <v>#REF!</v>
      </c>
      <c r="W66" s="25" t="e">
        <f>#REF!</f>
        <v>#REF!</v>
      </c>
      <c r="X66" s="25" t="e">
        <f>#REF!</f>
        <v>#REF!</v>
      </c>
      <c r="Y66" s="25" t="e">
        <f>#REF!</f>
        <v>#REF!</v>
      </c>
      <c r="Z66" s="25" t="e">
        <f>#REF!</f>
        <v>#REF!</v>
      </c>
      <c r="AA66" s="25" t="e">
        <f>#REF!</f>
        <v>#REF!</v>
      </c>
      <c r="AB66" s="26" t="e">
        <f>#REF!</f>
        <v>#REF!</v>
      </c>
      <c r="AC66" s="12" t="e">
        <f>+SUM(E66:AB66)*D66</f>
        <v>#REF!</v>
      </c>
    </row>
    <row r="67" spans="1:29" ht="15" thickBot="1" x14ac:dyDescent="0.25">
      <c r="A67" s="198"/>
      <c r="B67" s="198"/>
      <c r="C67" s="27" t="s">
        <v>34</v>
      </c>
      <c r="D67" s="28" t="e">
        <f>+SUM(D64:D66)</f>
        <v>#REF!</v>
      </c>
      <c r="E67" s="29" t="e">
        <f>SUMPRODUCT($D64:$D66,E64:E66)</f>
        <v>#REF!</v>
      </c>
      <c r="F67" s="29" t="e">
        <f t="shared" ref="F67" si="49">SUMPRODUCT($D64:$D66,F64:F66)</f>
        <v>#REF!</v>
      </c>
      <c r="G67" s="29" t="e">
        <f t="shared" ref="G67" si="50">SUMPRODUCT($D64:$D66,G64:G66)</f>
        <v>#REF!</v>
      </c>
      <c r="H67" s="29" t="e">
        <f t="shared" ref="H67" si="51">SUMPRODUCT($D64:$D66,H64:H66)</f>
        <v>#REF!</v>
      </c>
      <c r="I67" s="29" t="e">
        <f t="shared" ref="I67" si="52">SUMPRODUCT($D64:$D66,I64:I66)</f>
        <v>#REF!</v>
      </c>
      <c r="J67" s="29" t="e">
        <f t="shared" ref="J67" si="53">SUMPRODUCT($D64:$D66,J64:J66)</f>
        <v>#REF!</v>
      </c>
      <c r="K67" s="29" t="e">
        <f t="shared" ref="K67" si="54">SUMPRODUCT($D64:$D66,K64:K66)</f>
        <v>#REF!</v>
      </c>
      <c r="L67" s="29" t="e">
        <f t="shared" ref="L67" si="55">SUMPRODUCT($D64:$D66,L64:L66)</f>
        <v>#REF!</v>
      </c>
      <c r="M67" s="29" t="e">
        <f t="shared" ref="M67" si="56">SUMPRODUCT($D64:$D66,M64:M66)</f>
        <v>#REF!</v>
      </c>
      <c r="N67" s="29" t="e">
        <f t="shared" ref="N67" si="57">SUMPRODUCT($D64:$D66,N64:N66)</f>
        <v>#REF!</v>
      </c>
      <c r="O67" s="29" t="e">
        <f t="shared" ref="O67" si="58">SUMPRODUCT($D64:$D66,O64:O66)</f>
        <v>#REF!</v>
      </c>
      <c r="P67" s="29" t="e">
        <f t="shared" ref="P67" si="59">SUMPRODUCT($D64:$D66,P64:P66)</f>
        <v>#REF!</v>
      </c>
      <c r="Q67" s="29" t="e">
        <f t="shared" ref="Q67" si="60">SUMPRODUCT($D64:$D66,Q64:Q66)</f>
        <v>#REF!</v>
      </c>
      <c r="R67" s="29" t="e">
        <f t="shared" ref="R67" si="61">SUMPRODUCT($D64:$D66,R64:R66)</f>
        <v>#REF!</v>
      </c>
      <c r="S67" s="29" t="e">
        <f t="shared" ref="S67" si="62">SUMPRODUCT($D64:$D66,S64:S66)</f>
        <v>#REF!</v>
      </c>
      <c r="T67" s="29" t="e">
        <f t="shared" ref="T67" si="63">SUMPRODUCT($D64:$D66,T64:T66)</f>
        <v>#REF!</v>
      </c>
      <c r="U67" s="29" t="e">
        <f t="shared" ref="U67" si="64">SUMPRODUCT($D64:$D66,U64:U66)</f>
        <v>#REF!</v>
      </c>
      <c r="V67" s="29" t="e">
        <f t="shared" ref="V67" si="65">SUMPRODUCT($D64:$D66,V64:V66)</f>
        <v>#REF!</v>
      </c>
      <c r="W67" s="29" t="e">
        <f t="shared" ref="W67" si="66">SUMPRODUCT($D64:$D66,W64:W66)</f>
        <v>#REF!</v>
      </c>
      <c r="X67" s="29" t="e">
        <f t="shared" ref="X67" si="67">SUMPRODUCT($D64:$D66,X64:X66)</f>
        <v>#REF!</v>
      </c>
      <c r="Y67" s="29" t="e">
        <f t="shared" ref="Y67" si="68">SUMPRODUCT($D64:$D66,Y64:Y66)</f>
        <v>#REF!</v>
      </c>
      <c r="Z67" s="29" t="e">
        <f t="shared" ref="Z67" si="69">SUMPRODUCT($D64:$D66,Z64:Z66)</f>
        <v>#REF!</v>
      </c>
      <c r="AA67" s="29" t="e">
        <f t="shared" ref="AA67" si="70">SUMPRODUCT($D64:$D66,AA64:AA66)</f>
        <v>#REF!</v>
      </c>
      <c r="AB67" s="29" t="e">
        <f t="shared" ref="AB67" si="71">SUMPRODUCT($D64:$D66,AB64:AB66)</f>
        <v>#REF!</v>
      </c>
      <c r="AC67" s="30" t="e">
        <f>+SUM(E67:AB67)</f>
        <v>#REF!</v>
      </c>
    </row>
    <row r="68" spans="1:29" ht="15" x14ac:dyDescent="0.2">
      <c r="A68" s="196" t="e">
        <f t="shared" ref="A68" si="72">A15</f>
        <v>#REF!</v>
      </c>
      <c r="B68" s="197"/>
      <c r="C68" s="13" t="s">
        <v>35</v>
      </c>
      <c r="D68" s="14" t="e">
        <f>D15</f>
        <v>#REF!</v>
      </c>
      <c r="E68" s="10" t="e">
        <f>#REF!</f>
        <v>#REF!</v>
      </c>
      <c r="F68" s="15" t="e">
        <f>#REF!</f>
        <v>#REF!</v>
      </c>
      <c r="G68" s="15" t="e">
        <f>#REF!</f>
        <v>#REF!</v>
      </c>
      <c r="H68" s="15" t="e">
        <f>#REF!</f>
        <v>#REF!</v>
      </c>
      <c r="I68" s="15" t="e">
        <f>#REF!</f>
        <v>#REF!</v>
      </c>
      <c r="J68" s="15" t="e">
        <f>#REF!</f>
        <v>#REF!</v>
      </c>
      <c r="K68" s="15" t="e">
        <f>#REF!</f>
        <v>#REF!</v>
      </c>
      <c r="L68" s="15" t="e">
        <f>#REF!</f>
        <v>#REF!</v>
      </c>
      <c r="M68" s="15" t="e">
        <f>#REF!</f>
        <v>#REF!</v>
      </c>
      <c r="N68" s="15" t="e">
        <f>#REF!</f>
        <v>#REF!</v>
      </c>
      <c r="O68" s="15" t="e">
        <f>#REF!</f>
        <v>#REF!</v>
      </c>
      <c r="P68" s="15" t="e">
        <f>#REF!</f>
        <v>#REF!</v>
      </c>
      <c r="Q68" s="15" t="e">
        <f>#REF!</f>
        <v>#REF!</v>
      </c>
      <c r="R68" s="15" t="e">
        <f>#REF!</f>
        <v>#REF!</v>
      </c>
      <c r="S68" s="15" t="e">
        <f>#REF!</f>
        <v>#REF!</v>
      </c>
      <c r="T68" s="15" t="e">
        <f>#REF!</f>
        <v>#REF!</v>
      </c>
      <c r="U68" s="15" t="e">
        <f>#REF!</f>
        <v>#REF!</v>
      </c>
      <c r="V68" s="15" t="e">
        <f>#REF!</f>
        <v>#REF!</v>
      </c>
      <c r="W68" s="15" t="e">
        <f>#REF!</f>
        <v>#REF!</v>
      </c>
      <c r="X68" s="15" t="e">
        <f>#REF!</f>
        <v>#REF!</v>
      </c>
      <c r="Y68" s="15" t="e">
        <f>#REF!</f>
        <v>#REF!</v>
      </c>
      <c r="Z68" s="15" t="e">
        <f>#REF!</f>
        <v>#REF!</v>
      </c>
      <c r="AA68" s="15" t="e">
        <f>#REF!</f>
        <v>#REF!</v>
      </c>
      <c r="AB68" s="16" t="e">
        <f>#REF!</f>
        <v>#REF!</v>
      </c>
      <c r="AC68" s="12" t="e">
        <f>+SUM(E68:AB68)*D68</f>
        <v>#REF!</v>
      </c>
    </row>
    <row r="69" spans="1:29" ht="15" x14ac:dyDescent="0.2">
      <c r="A69" s="197"/>
      <c r="B69" s="197"/>
      <c r="C69" s="17" t="s">
        <v>36</v>
      </c>
      <c r="D69" s="18" t="e">
        <f>D16</f>
        <v>#REF!</v>
      </c>
      <c r="E69" s="19" t="e">
        <f>#REF!</f>
        <v>#REF!</v>
      </c>
      <c r="F69" s="20" t="e">
        <f>#REF!</f>
        <v>#REF!</v>
      </c>
      <c r="G69" s="20" t="e">
        <f>#REF!</f>
        <v>#REF!</v>
      </c>
      <c r="H69" s="20" t="e">
        <f>#REF!</f>
        <v>#REF!</v>
      </c>
      <c r="I69" s="20" t="e">
        <f>#REF!</f>
        <v>#REF!</v>
      </c>
      <c r="J69" s="20" t="e">
        <f>#REF!</f>
        <v>#REF!</v>
      </c>
      <c r="K69" s="20" t="e">
        <f>#REF!</f>
        <v>#REF!</v>
      </c>
      <c r="L69" s="20" t="e">
        <f>#REF!</f>
        <v>#REF!</v>
      </c>
      <c r="M69" s="20" t="e">
        <f>#REF!</f>
        <v>#REF!</v>
      </c>
      <c r="N69" s="20" t="e">
        <f>#REF!</f>
        <v>#REF!</v>
      </c>
      <c r="O69" s="20" t="e">
        <f>#REF!</f>
        <v>#REF!</v>
      </c>
      <c r="P69" s="20" t="e">
        <f>#REF!</f>
        <v>#REF!</v>
      </c>
      <c r="Q69" s="20" t="e">
        <f>#REF!</f>
        <v>#REF!</v>
      </c>
      <c r="R69" s="20" t="e">
        <f>#REF!</f>
        <v>#REF!</v>
      </c>
      <c r="S69" s="20" t="e">
        <f>#REF!</f>
        <v>#REF!</v>
      </c>
      <c r="T69" s="20" t="e">
        <f>#REF!</f>
        <v>#REF!</v>
      </c>
      <c r="U69" s="20" t="e">
        <f>#REF!</f>
        <v>#REF!</v>
      </c>
      <c r="V69" s="20" t="e">
        <f>#REF!</f>
        <v>#REF!</v>
      </c>
      <c r="W69" s="20" t="e">
        <f>#REF!</f>
        <v>#REF!</v>
      </c>
      <c r="X69" s="20" t="e">
        <f>#REF!</f>
        <v>#REF!</v>
      </c>
      <c r="Y69" s="20" t="e">
        <f>#REF!</f>
        <v>#REF!</v>
      </c>
      <c r="Z69" s="20" t="e">
        <f>#REF!</f>
        <v>#REF!</v>
      </c>
      <c r="AA69" s="20" t="e">
        <f>#REF!</f>
        <v>#REF!</v>
      </c>
      <c r="AB69" s="21" t="e">
        <f>#REF!</f>
        <v>#REF!</v>
      </c>
      <c r="AC69" s="12" t="e">
        <f>+SUM(E69:AB69)*D69</f>
        <v>#REF!</v>
      </c>
    </row>
    <row r="70" spans="1:29" ht="15" x14ac:dyDescent="0.2">
      <c r="A70" s="197"/>
      <c r="B70" s="197"/>
      <c r="C70" s="22" t="s">
        <v>37</v>
      </c>
      <c r="D70" s="23" t="e">
        <f>D17</f>
        <v>#REF!</v>
      </c>
      <c r="E70" s="24" t="e">
        <f>#REF!</f>
        <v>#REF!</v>
      </c>
      <c r="F70" s="25" t="e">
        <f>#REF!</f>
        <v>#REF!</v>
      </c>
      <c r="G70" s="25" t="e">
        <f>#REF!</f>
        <v>#REF!</v>
      </c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 t="e">
        <f>#REF!</f>
        <v>#REF!</v>
      </c>
      <c r="O70" s="25" t="e">
        <f>#REF!</f>
        <v>#REF!</v>
      </c>
      <c r="P70" s="25" t="e">
        <f>#REF!</f>
        <v>#REF!</v>
      </c>
      <c r="Q70" s="25" t="e">
        <f>#REF!</f>
        <v>#REF!</v>
      </c>
      <c r="R70" s="25" t="e">
        <f>#REF!</f>
        <v>#REF!</v>
      </c>
      <c r="S70" s="25" t="e">
        <f>#REF!</f>
        <v>#REF!</v>
      </c>
      <c r="T70" s="25" t="e">
        <f>#REF!</f>
        <v>#REF!</v>
      </c>
      <c r="U70" s="25" t="e">
        <f>#REF!</f>
        <v>#REF!</v>
      </c>
      <c r="V70" s="25" t="e">
        <f>#REF!</f>
        <v>#REF!</v>
      </c>
      <c r="W70" s="25" t="e">
        <f>#REF!</f>
        <v>#REF!</v>
      </c>
      <c r="X70" s="25" t="e">
        <f>#REF!</f>
        <v>#REF!</v>
      </c>
      <c r="Y70" s="25" t="e">
        <f>#REF!</f>
        <v>#REF!</v>
      </c>
      <c r="Z70" s="25" t="e">
        <f>#REF!</f>
        <v>#REF!</v>
      </c>
      <c r="AA70" s="25" t="e">
        <f>#REF!</f>
        <v>#REF!</v>
      </c>
      <c r="AB70" s="26" t="e">
        <f>#REF!</f>
        <v>#REF!</v>
      </c>
      <c r="AC70" s="12" t="e">
        <f>+SUM(E70:AB70)*D70</f>
        <v>#REF!</v>
      </c>
    </row>
    <row r="71" spans="1:29" ht="15" thickBot="1" x14ac:dyDescent="0.25">
      <c r="A71" s="198"/>
      <c r="B71" s="198"/>
      <c r="C71" s="27" t="s">
        <v>34</v>
      </c>
      <c r="D71" s="28" t="e">
        <f>+SUM(D68:D70)</f>
        <v>#REF!</v>
      </c>
      <c r="E71" s="29" t="e">
        <f>SUMPRODUCT($D68:$D70,E68:E70)</f>
        <v>#REF!</v>
      </c>
      <c r="F71" s="29" t="e">
        <f t="shared" ref="F71" si="73">SUMPRODUCT($D68:$D70,F68:F70)</f>
        <v>#REF!</v>
      </c>
      <c r="G71" s="29" t="e">
        <f t="shared" ref="G71" si="74">SUMPRODUCT($D68:$D70,G68:G70)</f>
        <v>#REF!</v>
      </c>
      <c r="H71" s="29" t="e">
        <f t="shared" ref="H71" si="75">SUMPRODUCT($D68:$D70,H68:H70)</f>
        <v>#REF!</v>
      </c>
      <c r="I71" s="29" t="e">
        <f t="shared" ref="I71" si="76">SUMPRODUCT($D68:$D70,I68:I70)</f>
        <v>#REF!</v>
      </c>
      <c r="J71" s="29" t="e">
        <f t="shared" ref="J71" si="77">SUMPRODUCT($D68:$D70,J68:J70)</f>
        <v>#REF!</v>
      </c>
      <c r="K71" s="29" t="e">
        <f t="shared" ref="K71" si="78">SUMPRODUCT($D68:$D70,K68:K70)</f>
        <v>#REF!</v>
      </c>
      <c r="L71" s="29" t="e">
        <f t="shared" ref="L71" si="79">SUMPRODUCT($D68:$D70,L68:L70)</f>
        <v>#REF!</v>
      </c>
      <c r="M71" s="29" t="e">
        <f t="shared" ref="M71" si="80">SUMPRODUCT($D68:$D70,M68:M70)</f>
        <v>#REF!</v>
      </c>
      <c r="N71" s="29" t="e">
        <f t="shared" ref="N71" si="81">SUMPRODUCT($D68:$D70,N68:N70)</f>
        <v>#REF!</v>
      </c>
      <c r="O71" s="29" t="e">
        <f t="shared" ref="O71" si="82">SUMPRODUCT($D68:$D70,O68:O70)</f>
        <v>#REF!</v>
      </c>
      <c r="P71" s="29" t="e">
        <f t="shared" ref="P71" si="83">SUMPRODUCT($D68:$D70,P68:P70)</f>
        <v>#REF!</v>
      </c>
      <c r="Q71" s="29" t="e">
        <f t="shared" ref="Q71" si="84">SUMPRODUCT($D68:$D70,Q68:Q70)</f>
        <v>#REF!</v>
      </c>
      <c r="R71" s="29" t="e">
        <f t="shared" ref="R71" si="85">SUMPRODUCT($D68:$D70,R68:R70)</f>
        <v>#REF!</v>
      </c>
      <c r="S71" s="29" t="e">
        <f t="shared" ref="S71" si="86">SUMPRODUCT($D68:$D70,S68:S70)</f>
        <v>#REF!</v>
      </c>
      <c r="T71" s="29" t="e">
        <f t="shared" ref="T71" si="87">SUMPRODUCT($D68:$D70,T68:T70)</f>
        <v>#REF!</v>
      </c>
      <c r="U71" s="29" t="e">
        <f t="shared" ref="U71" si="88">SUMPRODUCT($D68:$D70,U68:U70)</f>
        <v>#REF!</v>
      </c>
      <c r="V71" s="29" t="e">
        <f t="shared" ref="V71" si="89">SUMPRODUCT($D68:$D70,V68:V70)</f>
        <v>#REF!</v>
      </c>
      <c r="W71" s="29" t="e">
        <f t="shared" ref="W71" si="90">SUMPRODUCT($D68:$D70,W68:W70)</f>
        <v>#REF!</v>
      </c>
      <c r="X71" s="29" t="e">
        <f t="shared" ref="X71" si="91">SUMPRODUCT($D68:$D70,X68:X70)</f>
        <v>#REF!</v>
      </c>
      <c r="Y71" s="29" t="e">
        <f t="shared" ref="Y71" si="92">SUMPRODUCT($D68:$D70,Y68:Y70)</f>
        <v>#REF!</v>
      </c>
      <c r="Z71" s="29" t="e">
        <f t="shared" ref="Z71" si="93">SUMPRODUCT($D68:$D70,Z68:Z70)</f>
        <v>#REF!</v>
      </c>
      <c r="AA71" s="29" t="e">
        <f t="shared" ref="AA71" si="94">SUMPRODUCT($D68:$D70,AA68:AA70)</f>
        <v>#REF!</v>
      </c>
      <c r="AB71" s="29" t="e">
        <f t="shared" ref="AB71" si="95">SUMPRODUCT($D68:$D70,AB68:AB70)</f>
        <v>#REF!</v>
      </c>
      <c r="AC71" s="30" t="e">
        <f>+SUM(E71:AB71)</f>
        <v>#REF!</v>
      </c>
    </row>
    <row r="72" spans="1:29" ht="15" x14ac:dyDescent="0.2">
      <c r="A72" s="196" t="e">
        <f t="shared" ref="A72" si="96">A19</f>
        <v>#REF!</v>
      </c>
      <c r="B72" s="196"/>
      <c r="C72" s="13" t="s">
        <v>35</v>
      </c>
      <c r="D72" s="14" t="e">
        <f>D19</f>
        <v>#REF!</v>
      </c>
      <c r="E72" s="10" t="e">
        <f>#REF!</f>
        <v>#REF!</v>
      </c>
      <c r="F72" s="15" t="e">
        <f>#REF!</f>
        <v>#REF!</v>
      </c>
      <c r="G72" s="15" t="e">
        <f>#REF!</f>
        <v>#REF!</v>
      </c>
      <c r="H72" s="15" t="e">
        <f>#REF!</f>
        <v>#REF!</v>
      </c>
      <c r="I72" s="15" t="e">
        <f>#REF!</f>
        <v>#REF!</v>
      </c>
      <c r="J72" s="15" t="e">
        <f>#REF!</f>
        <v>#REF!</v>
      </c>
      <c r="K72" s="15" t="e">
        <f>#REF!</f>
        <v>#REF!</v>
      </c>
      <c r="L72" s="15" t="e">
        <f>#REF!</f>
        <v>#REF!</v>
      </c>
      <c r="M72" s="15" t="e">
        <f>#REF!</f>
        <v>#REF!</v>
      </c>
      <c r="N72" s="15" t="e">
        <f>#REF!</f>
        <v>#REF!</v>
      </c>
      <c r="O72" s="15" t="e">
        <f>#REF!</f>
        <v>#REF!</v>
      </c>
      <c r="P72" s="15" t="e">
        <f>#REF!</f>
        <v>#REF!</v>
      </c>
      <c r="Q72" s="15" t="e">
        <f>#REF!</f>
        <v>#REF!</v>
      </c>
      <c r="R72" s="15" t="e">
        <f>#REF!</f>
        <v>#REF!</v>
      </c>
      <c r="S72" s="15" t="e">
        <f>#REF!</f>
        <v>#REF!</v>
      </c>
      <c r="T72" s="15" t="e">
        <f>#REF!</f>
        <v>#REF!</v>
      </c>
      <c r="U72" s="15" t="e">
        <f>#REF!</f>
        <v>#REF!</v>
      </c>
      <c r="V72" s="15" t="e">
        <f>#REF!</f>
        <v>#REF!</v>
      </c>
      <c r="W72" s="15" t="e">
        <f>#REF!</f>
        <v>#REF!</v>
      </c>
      <c r="X72" s="15" t="e">
        <f>#REF!</f>
        <v>#REF!</v>
      </c>
      <c r="Y72" s="15" t="e">
        <f>#REF!</f>
        <v>#REF!</v>
      </c>
      <c r="Z72" s="15" t="e">
        <f>#REF!</f>
        <v>#REF!</v>
      </c>
      <c r="AA72" s="15" t="e">
        <f>#REF!</f>
        <v>#REF!</v>
      </c>
      <c r="AB72" s="16" t="e">
        <f>#REF!</f>
        <v>#REF!</v>
      </c>
      <c r="AC72" s="12" t="e">
        <f>+SUM(E72:AB72)*D72</f>
        <v>#REF!</v>
      </c>
    </row>
    <row r="73" spans="1:29" ht="15" x14ac:dyDescent="0.2">
      <c r="A73" s="197"/>
      <c r="B73" s="197"/>
      <c r="C73" s="17" t="s">
        <v>36</v>
      </c>
      <c r="D73" s="18" t="e">
        <f>D20</f>
        <v>#REF!</v>
      </c>
      <c r="E73" s="19" t="e">
        <f>#REF!</f>
        <v>#REF!</v>
      </c>
      <c r="F73" s="20" t="e">
        <f>#REF!</f>
        <v>#REF!</v>
      </c>
      <c r="G73" s="20" t="e">
        <f>#REF!</f>
        <v>#REF!</v>
      </c>
      <c r="H73" s="20" t="e">
        <f>#REF!</f>
        <v>#REF!</v>
      </c>
      <c r="I73" s="20" t="e">
        <f>#REF!</f>
        <v>#REF!</v>
      </c>
      <c r="J73" s="20" t="e">
        <f>#REF!</f>
        <v>#REF!</v>
      </c>
      <c r="K73" s="20" t="e">
        <f>#REF!</f>
        <v>#REF!</v>
      </c>
      <c r="L73" s="20" t="e">
        <f>#REF!</f>
        <v>#REF!</v>
      </c>
      <c r="M73" s="20" t="e">
        <f>#REF!</f>
        <v>#REF!</v>
      </c>
      <c r="N73" s="20" t="e">
        <f>#REF!</f>
        <v>#REF!</v>
      </c>
      <c r="O73" s="20" t="e">
        <f>#REF!</f>
        <v>#REF!</v>
      </c>
      <c r="P73" s="20" t="e">
        <f>#REF!</f>
        <v>#REF!</v>
      </c>
      <c r="Q73" s="20" t="e">
        <f>#REF!</f>
        <v>#REF!</v>
      </c>
      <c r="R73" s="20" t="e">
        <f>#REF!</f>
        <v>#REF!</v>
      </c>
      <c r="S73" s="20" t="e">
        <f>#REF!</f>
        <v>#REF!</v>
      </c>
      <c r="T73" s="20" t="e">
        <f>#REF!</f>
        <v>#REF!</v>
      </c>
      <c r="U73" s="20" t="e">
        <f>#REF!</f>
        <v>#REF!</v>
      </c>
      <c r="V73" s="20" t="e">
        <f>#REF!</f>
        <v>#REF!</v>
      </c>
      <c r="W73" s="20" t="e">
        <f>#REF!</f>
        <v>#REF!</v>
      </c>
      <c r="X73" s="20" t="e">
        <f>#REF!</f>
        <v>#REF!</v>
      </c>
      <c r="Y73" s="20" t="e">
        <f>#REF!</f>
        <v>#REF!</v>
      </c>
      <c r="Z73" s="20" t="e">
        <f>#REF!</f>
        <v>#REF!</v>
      </c>
      <c r="AA73" s="20" t="e">
        <f>#REF!</f>
        <v>#REF!</v>
      </c>
      <c r="AB73" s="21" t="e">
        <f>#REF!</f>
        <v>#REF!</v>
      </c>
      <c r="AC73" s="12" t="e">
        <f>+SUM(E73:AB73)*D73</f>
        <v>#REF!</v>
      </c>
    </row>
    <row r="74" spans="1:29" ht="15" x14ac:dyDescent="0.2">
      <c r="A74" s="197"/>
      <c r="B74" s="197"/>
      <c r="C74" s="22" t="s">
        <v>37</v>
      </c>
      <c r="D74" s="23" t="e">
        <f>D21</f>
        <v>#REF!</v>
      </c>
      <c r="E74" s="24" t="e">
        <f>#REF!</f>
        <v>#REF!</v>
      </c>
      <c r="F74" s="25" t="e">
        <f>#REF!</f>
        <v>#REF!</v>
      </c>
      <c r="G74" s="25" t="e">
        <f>#REF!</f>
        <v>#REF!</v>
      </c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 t="e">
        <f>#REF!</f>
        <v>#REF!</v>
      </c>
      <c r="O74" s="25" t="e">
        <f>#REF!</f>
        <v>#REF!</v>
      </c>
      <c r="P74" s="25" t="e">
        <f>#REF!</f>
        <v>#REF!</v>
      </c>
      <c r="Q74" s="25" t="e">
        <f>#REF!</f>
        <v>#REF!</v>
      </c>
      <c r="R74" s="25" t="e">
        <f>#REF!</f>
        <v>#REF!</v>
      </c>
      <c r="S74" s="25" t="e">
        <f>#REF!</f>
        <v>#REF!</v>
      </c>
      <c r="T74" s="25" t="e">
        <f>#REF!</f>
        <v>#REF!</v>
      </c>
      <c r="U74" s="25" t="e">
        <f>#REF!</f>
        <v>#REF!</v>
      </c>
      <c r="V74" s="25" t="e">
        <f>#REF!</f>
        <v>#REF!</v>
      </c>
      <c r="W74" s="25" t="e">
        <f>#REF!</f>
        <v>#REF!</v>
      </c>
      <c r="X74" s="25" t="e">
        <f>#REF!</f>
        <v>#REF!</v>
      </c>
      <c r="Y74" s="25" t="e">
        <f>#REF!</f>
        <v>#REF!</v>
      </c>
      <c r="Z74" s="25" t="e">
        <f>#REF!</f>
        <v>#REF!</v>
      </c>
      <c r="AA74" s="25" t="e">
        <f>#REF!</f>
        <v>#REF!</v>
      </c>
      <c r="AB74" s="26" t="e">
        <f>#REF!</f>
        <v>#REF!</v>
      </c>
      <c r="AC74" s="12" t="e">
        <f>+SUM(E74:AB74)*D74</f>
        <v>#REF!</v>
      </c>
    </row>
    <row r="75" spans="1:29" ht="15" thickBot="1" x14ac:dyDescent="0.25">
      <c r="A75" s="198"/>
      <c r="B75" s="198"/>
      <c r="C75" s="27" t="s">
        <v>34</v>
      </c>
      <c r="D75" s="28" t="e">
        <f>+SUM(D72:D74)</f>
        <v>#REF!</v>
      </c>
      <c r="E75" s="29" t="e">
        <f>SUMPRODUCT($D72:$D74,E72:E74)</f>
        <v>#REF!</v>
      </c>
      <c r="F75" s="29" t="e">
        <f t="shared" ref="F75" si="97">SUMPRODUCT($D72:$D74,F72:F74)</f>
        <v>#REF!</v>
      </c>
      <c r="G75" s="29" t="e">
        <f t="shared" ref="G75" si="98">SUMPRODUCT($D72:$D74,G72:G74)</f>
        <v>#REF!</v>
      </c>
      <c r="H75" s="29" t="e">
        <f t="shared" ref="H75" si="99">SUMPRODUCT($D72:$D74,H72:H74)</f>
        <v>#REF!</v>
      </c>
      <c r="I75" s="29" t="e">
        <f t="shared" ref="I75" si="100">SUMPRODUCT($D72:$D74,I72:I74)</f>
        <v>#REF!</v>
      </c>
      <c r="J75" s="29" t="e">
        <f t="shared" ref="J75" si="101">SUMPRODUCT($D72:$D74,J72:J74)</f>
        <v>#REF!</v>
      </c>
      <c r="K75" s="29" t="e">
        <f t="shared" ref="K75" si="102">SUMPRODUCT($D72:$D74,K72:K74)</f>
        <v>#REF!</v>
      </c>
      <c r="L75" s="29" t="e">
        <f t="shared" ref="L75" si="103">SUMPRODUCT($D72:$D74,L72:L74)</f>
        <v>#REF!</v>
      </c>
      <c r="M75" s="29" t="e">
        <f t="shared" ref="M75" si="104">SUMPRODUCT($D72:$D74,M72:M74)</f>
        <v>#REF!</v>
      </c>
      <c r="N75" s="29" t="e">
        <f t="shared" ref="N75" si="105">SUMPRODUCT($D72:$D74,N72:N74)</f>
        <v>#REF!</v>
      </c>
      <c r="O75" s="29" t="e">
        <f t="shared" ref="O75" si="106">SUMPRODUCT($D72:$D74,O72:O74)</f>
        <v>#REF!</v>
      </c>
      <c r="P75" s="29" t="e">
        <f t="shared" ref="P75" si="107">SUMPRODUCT($D72:$D74,P72:P74)</f>
        <v>#REF!</v>
      </c>
      <c r="Q75" s="29" t="e">
        <f t="shared" ref="Q75" si="108">SUMPRODUCT($D72:$D74,Q72:Q74)</f>
        <v>#REF!</v>
      </c>
      <c r="R75" s="29" t="e">
        <f t="shared" ref="R75" si="109">SUMPRODUCT($D72:$D74,R72:R74)</f>
        <v>#REF!</v>
      </c>
      <c r="S75" s="29" t="e">
        <f t="shared" ref="S75" si="110">SUMPRODUCT($D72:$D74,S72:S74)</f>
        <v>#REF!</v>
      </c>
      <c r="T75" s="29" t="e">
        <f t="shared" ref="T75" si="111">SUMPRODUCT($D72:$D74,T72:T74)</f>
        <v>#REF!</v>
      </c>
      <c r="U75" s="29" t="e">
        <f t="shared" ref="U75" si="112">SUMPRODUCT($D72:$D74,U72:U74)</f>
        <v>#REF!</v>
      </c>
      <c r="V75" s="29" t="e">
        <f t="shared" ref="V75" si="113">SUMPRODUCT($D72:$D74,V72:V74)</f>
        <v>#REF!</v>
      </c>
      <c r="W75" s="29" t="e">
        <f t="shared" ref="W75" si="114">SUMPRODUCT($D72:$D74,W72:W74)</f>
        <v>#REF!</v>
      </c>
      <c r="X75" s="29" t="e">
        <f t="shared" ref="X75" si="115">SUMPRODUCT($D72:$D74,X72:X74)</f>
        <v>#REF!</v>
      </c>
      <c r="Y75" s="29" t="e">
        <f t="shared" ref="Y75" si="116">SUMPRODUCT($D72:$D74,Y72:Y74)</f>
        <v>#REF!</v>
      </c>
      <c r="Z75" s="29" t="e">
        <f t="shared" ref="Z75" si="117">SUMPRODUCT($D72:$D74,Z72:Z74)</f>
        <v>#REF!</v>
      </c>
      <c r="AA75" s="29" t="e">
        <f t="shared" ref="AA75" si="118">SUMPRODUCT($D72:$D74,AA72:AA74)</f>
        <v>#REF!</v>
      </c>
      <c r="AB75" s="29" t="e">
        <f t="shared" ref="AB75" si="119">SUMPRODUCT($D72:$D74,AB72:AB74)</f>
        <v>#REF!</v>
      </c>
      <c r="AC75" s="30" t="e">
        <f>+SUM(E75:AB75)</f>
        <v>#REF!</v>
      </c>
    </row>
    <row r="76" spans="1:29" ht="15" x14ac:dyDescent="0.2">
      <c r="A76" s="196" t="e">
        <f t="shared" ref="A76" si="120">A23</f>
        <v>#REF!</v>
      </c>
      <c r="B76" s="197"/>
      <c r="C76" s="13" t="s">
        <v>35</v>
      </c>
      <c r="D76" s="14" t="e">
        <f>D23</f>
        <v>#REF!</v>
      </c>
      <c r="E76" s="10" t="e">
        <f>#REF!</f>
        <v>#REF!</v>
      </c>
      <c r="F76" s="15" t="e">
        <f>#REF!</f>
        <v>#REF!</v>
      </c>
      <c r="G76" s="15" t="e">
        <f>#REF!</f>
        <v>#REF!</v>
      </c>
      <c r="H76" s="15" t="e">
        <f>#REF!</f>
        <v>#REF!</v>
      </c>
      <c r="I76" s="15" t="e">
        <f>#REF!</f>
        <v>#REF!</v>
      </c>
      <c r="J76" s="15" t="e">
        <f>#REF!</f>
        <v>#REF!</v>
      </c>
      <c r="K76" s="15" t="e">
        <f>#REF!</f>
        <v>#REF!</v>
      </c>
      <c r="L76" s="15" t="e">
        <f>#REF!</f>
        <v>#REF!</v>
      </c>
      <c r="M76" s="15" t="e">
        <f>#REF!</f>
        <v>#REF!</v>
      </c>
      <c r="N76" s="15" t="e">
        <f>#REF!</f>
        <v>#REF!</v>
      </c>
      <c r="O76" s="15" t="e">
        <f>#REF!</f>
        <v>#REF!</v>
      </c>
      <c r="P76" s="15" t="e">
        <f>#REF!</f>
        <v>#REF!</v>
      </c>
      <c r="Q76" s="15" t="e">
        <f>#REF!</f>
        <v>#REF!</v>
      </c>
      <c r="R76" s="15" t="e">
        <f>#REF!</f>
        <v>#REF!</v>
      </c>
      <c r="S76" s="15" t="e">
        <f>#REF!</f>
        <v>#REF!</v>
      </c>
      <c r="T76" s="15" t="e">
        <f>#REF!</f>
        <v>#REF!</v>
      </c>
      <c r="U76" s="15" t="e">
        <f>#REF!</f>
        <v>#REF!</v>
      </c>
      <c r="V76" s="15" t="e">
        <f>#REF!</f>
        <v>#REF!</v>
      </c>
      <c r="W76" s="15" t="e">
        <f>#REF!</f>
        <v>#REF!</v>
      </c>
      <c r="X76" s="15" t="e">
        <f>#REF!</f>
        <v>#REF!</v>
      </c>
      <c r="Y76" s="15" t="e">
        <f>#REF!</f>
        <v>#REF!</v>
      </c>
      <c r="Z76" s="15" t="e">
        <f>#REF!</f>
        <v>#REF!</v>
      </c>
      <c r="AA76" s="15" t="e">
        <f>#REF!</f>
        <v>#REF!</v>
      </c>
      <c r="AB76" s="16" t="e">
        <f>#REF!</f>
        <v>#REF!</v>
      </c>
      <c r="AC76" s="12" t="e">
        <f>+SUM(E76:AB76)*D76</f>
        <v>#REF!</v>
      </c>
    </row>
    <row r="77" spans="1:29" ht="15" x14ac:dyDescent="0.2">
      <c r="A77" s="197"/>
      <c r="B77" s="197"/>
      <c r="C77" s="17" t="s">
        <v>36</v>
      </c>
      <c r="D77" s="18" t="e">
        <f>D24</f>
        <v>#REF!</v>
      </c>
      <c r="E77" s="19" t="e">
        <f>#REF!</f>
        <v>#REF!</v>
      </c>
      <c r="F77" s="20" t="e">
        <f>#REF!</f>
        <v>#REF!</v>
      </c>
      <c r="G77" s="20" t="e">
        <f>#REF!</f>
        <v>#REF!</v>
      </c>
      <c r="H77" s="20" t="e">
        <f>#REF!</f>
        <v>#REF!</v>
      </c>
      <c r="I77" s="20" t="e">
        <f>#REF!</f>
        <v>#REF!</v>
      </c>
      <c r="J77" s="20" t="e">
        <f>#REF!</f>
        <v>#REF!</v>
      </c>
      <c r="K77" s="20" t="e">
        <f>#REF!</f>
        <v>#REF!</v>
      </c>
      <c r="L77" s="20" t="e">
        <f>#REF!</f>
        <v>#REF!</v>
      </c>
      <c r="M77" s="20" t="e">
        <f>#REF!</f>
        <v>#REF!</v>
      </c>
      <c r="N77" s="20" t="e">
        <f>#REF!</f>
        <v>#REF!</v>
      </c>
      <c r="O77" s="20" t="e">
        <f>#REF!</f>
        <v>#REF!</v>
      </c>
      <c r="P77" s="20" t="e">
        <f>#REF!</f>
        <v>#REF!</v>
      </c>
      <c r="Q77" s="20" t="e">
        <f>#REF!</f>
        <v>#REF!</v>
      </c>
      <c r="R77" s="20" t="e">
        <f>#REF!</f>
        <v>#REF!</v>
      </c>
      <c r="S77" s="20" t="e">
        <f>#REF!</f>
        <v>#REF!</v>
      </c>
      <c r="T77" s="20" t="e">
        <f>#REF!</f>
        <v>#REF!</v>
      </c>
      <c r="U77" s="20" t="e">
        <f>#REF!</f>
        <v>#REF!</v>
      </c>
      <c r="V77" s="20" t="e">
        <f>#REF!</f>
        <v>#REF!</v>
      </c>
      <c r="W77" s="20" t="e">
        <f>#REF!</f>
        <v>#REF!</v>
      </c>
      <c r="X77" s="20" t="e">
        <f>#REF!</f>
        <v>#REF!</v>
      </c>
      <c r="Y77" s="20" t="e">
        <f>#REF!</f>
        <v>#REF!</v>
      </c>
      <c r="Z77" s="20" t="e">
        <f>#REF!</f>
        <v>#REF!</v>
      </c>
      <c r="AA77" s="20" t="e">
        <f>#REF!</f>
        <v>#REF!</v>
      </c>
      <c r="AB77" s="21" t="e">
        <f>#REF!</f>
        <v>#REF!</v>
      </c>
      <c r="AC77" s="12" t="e">
        <f>+SUM(E77:AB77)*D77</f>
        <v>#REF!</v>
      </c>
    </row>
    <row r="78" spans="1:29" ht="15" x14ac:dyDescent="0.2">
      <c r="A78" s="197"/>
      <c r="B78" s="197"/>
      <c r="C78" s="22" t="s">
        <v>37</v>
      </c>
      <c r="D78" s="23" t="e">
        <f>D25</f>
        <v>#REF!</v>
      </c>
      <c r="E78" s="24" t="e">
        <f>#REF!</f>
        <v>#REF!</v>
      </c>
      <c r="F78" s="25" t="e">
        <f>#REF!</f>
        <v>#REF!</v>
      </c>
      <c r="G78" s="25" t="e">
        <f>#REF!</f>
        <v>#REF!</v>
      </c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 t="e">
        <f>#REF!</f>
        <v>#REF!</v>
      </c>
      <c r="O78" s="25" t="e">
        <f>#REF!</f>
        <v>#REF!</v>
      </c>
      <c r="P78" s="25" t="e">
        <f>#REF!</f>
        <v>#REF!</v>
      </c>
      <c r="Q78" s="25" t="e">
        <f>#REF!</f>
        <v>#REF!</v>
      </c>
      <c r="R78" s="25" t="e">
        <f>#REF!</f>
        <v>#REF!</v>
      </c>
      <c r="S78" s="25" t="e">
        <f>#REF!</f>
        <v>#REF!</v>
      </c>
      <c r="T78" s="25" t="e">
        <f>#REF!</f>
        <v>#REF!</v>
      </c>
      <c r="U78" s="25" t="e">
        <f>#REF!</f>
        <v>#REF!</v>
      </c>
      <c r="V78" s="25" t="e">
        <f>#REF!</f>
        <v>#REF!</v>
      </c>
      <c r="W78" s="25" t="e">
        <f>#REF!</f>
        <v>#REF!</v>
      </c>
      <c r="X78" s="25" t="e">
        <f>#REF!</f>
        <v>#REF!</v>
      </c>
      <c r="Y78" s="25" t="e">
        <f>#REF!</f>
        <v>#REF!</v>
      </c>
      <c r="Z78" s="25" t="e">
        <f>#REF!</f>
        <v>#REF!</v>
      </c>
      <c r="AA78" s="25" t="e">
        <f>#REF!</f>
        <v>#REF!</v>
      </c>
      <c r="AB78" s="26" t="e">
        <f>#REF!</f>
        <v>#REF!</v>
      </c>
      <c r="AC78" s="12" t="e">
        <f>+SUM(E78:AB78)*D78</f>
        <v>#REF!</v>
      </c>
    </row>
    <row r="79" spans="1:29" ht="15" thickBot="1" x14ac:dyDescent="0.25">
      <c r="A79" s="198"/>
      <c r="B79" s="198"/>
      <c r="C79" s="27" t="s">
        <v>34</v>
      </c>
      <c r="D79" s="28" t="e">
        <f>+SUM(D76:D78)</f>
        <v>#REF!</v>
      </c>
      <c r="E79" s="29" t="e">
        <f>SUMPRODUCT($D76:$D78,E76:E78)</f>
        <v>#REF!</v>
      </c>
      <c r="F79" s="29" t="e">
        <f t="shared" ref="F79" si="121">SUMPRODUCT($D76:$D78,F76:F78)</f>
        <v>#REF!</v>
      </c>
      <c r="G79" s="29" t="e">
        <f t="shared" ref="G79" si="122">SUMPRODUCT($D76:$D78,G76:G78)</f>
        <v>#REF!</v>
      </c>
      <c r="H79" s="29" t="e">
        <f t="shared" ref="H79" si="123">SUMPRODUCT($D76:$D78,H76:H78)</f>
        <v>#REF!</v>
      </c>
      <c r="I79" s="29" t="e">
        <f t="shared" ref="I79" si="124">SUMPRODUCT($D76:$D78,I76:I78)</f>
        <v>#REF!</v>
      </c>
      <c r="J79" s="29" t="e">
        <f t="shared" ref="J79" si="125">SUMPRODUCT($D76:$D78,J76:J78)</f>
        <v>#REF!</v>
      </c>
      <c r="K79" s="29" t="e">
        <f t="shared" ref="K79" si="126">SUMPRODUCT($D76:$D78,K76:K78)</f>
        <v>#REF!</v>
      </c>
      <c r="L79" s="29" t="e">
        <f t="shared" ref="L79" si="127">SUMPRODUCT($D76:$D78,L76:L78)</f>
        <v>#REF!</v>
      </c>
      <c r="M79" s="29" t="e">
        <f t="shared" ref="M79" si="128">SUMPRODUCT($D76:$D78,M76:M78)</f>
        <v>#REF!</v>
      </c>
      <c r="N79" s="29" t="e">
        <f t="shared" ref="N79" si="129">SUMPRODUCT($D76:$D78,N76:N78)</f>
        <v>#REF!</v>
      </c>
      <c r="O79" s="29" t="e">
        <f t="shared" ref="O79" si="130">SUMPRODUCT($D76:$D78,O76:O78)</f>
        <v>#REF!</v>
      </c>
      <c r="P79" s="29" t="e">
        <f t="shared" ref="P79" si="131">SUMPRODUCT($D76:$D78,P76:P78)</f>
        <v>#REF!</v>
      </c>
      <c r="Q79" s="29" t="e">
        <f t="shared" ref="Q79" si="132">SUMPRODUCT($D76:$D78,Q76:Q78)</f>
        <v>#REF!</v>
      </c>
      <c r="R79" s="29" t="e">
        <f t="shared" ref="R79" si="133">SUMPRODUCT($D76:$D78,R76:R78)</f>
        <v>#REF!</v>
      </c>
      <c r="S79" s="29" t="e">
        <f t="shared" ref="S79" si="134">SUMPRODUCT($D76:$D78,S76:S78)</f>
        <v>#REF!</v>
      </c>
      <c r="T79" s="29" t="e">
        <f t="shared" ref="T79" si="135">SUMPRODUCT($D76:$D78,T76:T78)</f>
        <v>#REF!</v>
      </c>
      <c r="U79" s="29" t="e">
        <f t="shared" ref="U79" si="136">SUMPRODUCT($D76:$D78,U76:U78)</f>
        <v>#REF!</v>
      </c>
      <c r="V79" s="29" t="e">
        <f t="shared" ref="V79" si="137">SUMPRODUCT($D76:$D78,V76:V78)</f>
        <v>#REF!</v>
      </c>
      <c r="W79" s="29" t="e">
        <f t="shared" ref="W79" si="138">SUMPRODUCT($D76:$D78,W76:W78)</f>
        <v>#REF!</v>
      </c>
      <c r="X79" s="29" t="e">
        <f t="shared" ref="X79" si="139">SUMPRODUCT($D76:$D78,X76:X78)</f>
        <v>#REF!</v>
      </c>
      <c r="Y79" s="29" t="e">
        <f t="shared" ref="Y79" si="140">SUMPRODUCT($D76:$D78,Y76:Y78)</f>
        <v>#REF!</v>
      </c>
      <c r="Z79" s="29" t="e">
        <f t="shared" ref="Z79" si="141">SUMPRODUCT($D76:$D78,Z76:Z78)</f>
        <v>#REF!</v>
      </c>
      <c r="AA79" s="29" t="e">
        <f t="shared" ref="AA79" si="142">SUMPRODUCT($D76:$D78,AA76:AA78)</f>
        <v>#REF!</v>
      </c>
      <c r="AB79" s="29" t="e">
        <f t="shared" ref="AB79" si="143">SUMPRODUCT($D76:$D78,AB76:AB78)</f>
        <v>#REF!</v>
      </c>
      <c r="AC79" s="30" t="e">
        <f>+SUM(E79:AB79)</f>
        <v>#REF!</v>
      </c>
    </row>
    <row r="80" spans="1:29" ht="15" x14ac:dyDescent="0.2">
      <c r="A80" s="196" t="e">
        <f t="shared" ref="A80" si="144">A27</f>
        <v>#REF!</v>
      </c>
      <c r="B80" s="196"/>
      <c r="C80" s="13" t="s">
        <v>35</v>
      </c>
      <c r="D80" s="14" t="e">
        <f>+D27</f>
        <v>#REF!</v>
      </c>
      <c r="E80" s="10" t="e">
        <f>#REF!</f>
        <v>#REF!</v>
      </c>
      <c r="F80" s="15" t="e">
        <f>#REF!</f>
        <v>#REF!</v>
      </c>
      <c r="G80" s="15" t="e">
        <f>#REF!</f>
        <v>#REF!</v>
      </c>
      <c r="H80" s="15" t="e">
        <f>#REF!</f>
        <v>#REF!</v>
      </c>
      <c r="I80" s="15" t="e">
        <f>#REF!</f>
        <v>#REF!</v>
      </c>
      <c r="J80" s="15" t="e">
        <f>#REF!</f>
        <v>#REF!</v>
      </c>
      <c r="K80" s="15" t="e">
        <f>#REF!</f>
        <v>#REF!</v>
      </c>
      <c r="L80" s="15" t="e">
        <f>#REF!</f>
        <v>#REF!</v>
      </c>
      <c r="M80" s="15" t="e">
        <f>#REF!</f>
        <v>#REF!</v>
      </c>
      <c r="N80" s="15" t="e">
        <f>#REF!</f>
        <v>#REF!</v>
      </c>
      <c r="O80" s="15" t="e">
        <f>#REF!</f>
        <v>#REF!</v>
      </c>
      <c r="P80" s="15" t="e">
        <f>#REF!</f>
        <v>#REF!</v>
      </c>
      <c r="Q80" s="15" t="e">
        <f>#REF!</f>
        <v>#REF!</v>
      </c>
      <c r="R80" s="15" t="e">
        <f>#REF!</f>
        <v>#REF!</v>
      </c>
      <c r="S80" s="15" t="e">
        <f>#REF!</f>
        <v>#REF!</v>
      </c>
      <c r="T80" s="15" t="e">
        <f>#REF!</f>
        <v>#REF!</v>
      </c>
      <c r="U80" s="15" t="e">
        <f>#REF!</f>
        <v>#REF!</v>
      </c>
      <c r="V80" s="15" t="e">
        <f>#REF!</f>
        <v>#REF!</v>
      </c>
      <c r="W80" s="15" t="e">
        <f>#REF!</f>
        <v>#REF!</v>
      </c>
      <c r="X80" s="15" t="e">
        <f>#REF!</f>
        <v>#REF!</v>
      </c>
      <c r="Y80" s="15" t="e">
        <f>#REF!</f>
        <v>#REF!</v>
      </c>
      <c r="Z80" s="15" t="e">
        <f>#REF!</f>
        <v>#REF!</v>
      </c>
      <c r="AA80" s="15" t="e">
        <f>#REF!</f>
        <v>#REF!</v>
      </c>
      <c r="AB80" s="16" t="e">
        <f>#REF!</f>
        <v>#REF!</v>
      </c>
      <c r="AC80" s="12" t="e">
        <f>+SUM(E80:AB80)*D80</f>
        <v>#REF!</v>
      </c>
    </row>
    <row r="81" spans="1:29" ht="15" x14ac:dyDescent="0.2">
      <c r="A81" s="197"/>
      <c r="B81" s="197"/>
      <c r="C81" s="17" t="s">
        <v>36</v>
      </c>
      <c r="D81" s="18" t="e">
        <f>+D28</f>
        <v>#REF!</v>
      </c>
      <c r="E81" s="19" t="e">
        <f>#REF!</f>
        <v>#REF!</v>
      </c>
      <c r="F81" s="20" t="e">
        <f>#REF!</f>
        <v>#REF!</v>
      </c>
      <c r="G81" s="20" t="e">
        <f>#REF!</f>
        <v>#REF!</v>
      </c>
      <c r="H81" s="20" t="e">
        <f>#REF!</f>
        <v>#REF!</v>
      </c>
      <c r="I81" s="20" t="e">
        <f>#REF!</f>
        <v>#REF!</v>
      </c>
      <c r="J81" s="20" t="e">
        <f>#REF!</f>
        <v>#REF!</v>
      </c>
      <c r="K81" s="20" t="e">
        <f>#REF!</f>
        <v>#REF!</v>
      </c>
      <c r="L81" s="20" t="e">
        <f>#REF!</f>
        <v>#REF!</v>
      </c>
      <c r="M81" s="20" t="e">
        <f>#REF!</f>
        <v>#REF!</v>
      </c>
      <c r="N81" s="20" t="e">
        <f>#REF!</f>
        <v>#REF!</v>
      </c>
      <c r="O81" s="20" t="e">
        <f>#REF!</f>
        <v>#REF!</v>
      </c>
      <c r="P81" s="20" t="e">
        <f>#REF!</f>
        <v>#REF!</v>
      </c>
      <c r="Q81" s="20" t="e">
        <f>#REF!</f>
        <v>#REF!</v>
      </c>
      <c r="R81" s="20" t="e">
        <f>#REF!</f>
        <v>#REF!</v>
      </c>
      <c r="S81" s="20" t="e">
        <f>#REF!</f>
        <v>#REF!</v>
      </c>
      <c r="T81" s="20" t="e">
        <f>#REF!</f>
        <v>#REF!</v>
      </c>
      <c r="U81" s="20" t="e">
        <f>#REF!</f>
        <v>#REF!</v>
      </c>
      <c r="V81" s="20" t="e">
        <f>#REF!</f>
        <v>#REF!</v>
      </c>
      <c r="W81" s="20" t="e">
        <f>#REF!</f>
        <v>#REF!</v>
      </c>
      <c r="X81" s="20" t="e">
        <f>#REF!</f>
        <v>#REF!</v>
      </c>
      <c r="Y81" s="20" t="e">
        <f>#REF!</f>
        <v>#REF!</v>
      </c>
      <c r="Z81" s="20" t="e">
        <f>#REF!</f>
        <v>#REF!</v>
      </c>
      <c r="AA81" s="20" t="e">
        <f>#REF!</f>
        <v>#REF!</v>
      </c>
      <c r="AB81" s="21" t="e">
        <f>#REF!</f>
        <v>#REF!</v>
      </c>
      <c r="AC81" s="12" t="e">
        <f>+SUM(E81:AB81)*D81</f>
        <v>#REF!</v>
      </c>
    </row>
    <row r="82" spans="1:29" ht="15" x14ac:dyDescent="0.2">
      <c r="A82" s="197"/>
      <c r="B82" s="197"/>
      <c r="C82" s="22" t="s">
        <v>37</v>
      </c>
      <c r="D82" s="23" t="e">
        <f>+D29</f>
        <v>#REF!</v>
      </c>
      <c r="E82" s="24" t="e">
        <f>#REF!</f>
        <v>#REF!</v>
      </c>
      <c r="F82" s="25" t="e">
        <f>#REF!</f>
        <v>#REF!</v>
      </c>
      <c r="G82" s="25" t="e">
        <f>#REF!</f>
        <v>#REF!</v>
      </c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 t="e">
        <f>#REF!</f>
        <v>#REF!</v>
      </c>
      <c r="O82" s="25" t="e">
        <f>#REF!</f>
        <v>#REF!</v>
      </c>
      <c r="P82" s="25" t="e">
        <f>#REF!</f>
        <v>#REF!</v>
      </c>
      <c r="Q82" s="25" t="e">
        <f>#REF!</f>
        <v>#REF!</v>
      </c>
      <c r="R82" s="25" t="e">
        <f>#REF!</f>
        <v>#REF!</v>
      </c>
      <c r="S82" s="25" t="e">
        <f>#REF!</f>
        <v>#REF!</v>
      </c>
      <c r="T82" s="25" t="e">
        <f>#REF!</f>
        <v>#REF!</v>
      </c>
      <c r="U82" s="25" t="e">
        <f>#REF!</f>
        <v>#REF!</v>
      </c>
      <c r="V82" s="25" t="e">
        <f>#REF!</f>
        <v>#REF!</v>
      </c>
      <c r="W82" s="25" t="e">
        <f>#REF!</f>
        <v>#REF!</v>
      </c>
      <c r="X82" s="25" t="e">
        <f>#REF!</f>
        <v>#REF!</v>
      </c>
      <c r="Y82" s="25" t="e">
        <f>#REF!</f>
        <v>#REF!</v>
      </c>
      <c r="Z82" s="25" t="e">
        <f>#REF!</f>
        <v>#REF!</v>
      </c>
      <c r="AA82" s="25" t="e">
        <f>#REF!</f>
        <v>#REF!</v>
      </c>
      <c r="AB82" s="26" t="e">
        <f>#REF!</f>
        <v>#REF!</v>
      </c>
      <c r="AC82" s="12" t="e">
        <f>+SUM(E82:AB82)*D82</f>
        <v>#REF!</v>
      </c>
    </row>
    <row r="83" spans="1:29" ht="15" thickBot="1" x14ac:dyDescent="0.25">
      <c r="A83" s="198"/>
      <c r="B83" s="198"/>
      <c r="C83" s="27" t="s">
        <v>34</v>
      </c>
      <c r="D83" s="28" t="e">
        <f>+SUM(D80:D82)</f>
        <v>#REF!</v>
      </c>
      <c r="E83" s="29" t="e">
        <f>SUMPRODUCT($D80:$D82,E80:E82)</f>
        <v>#REF!</v>
      </c>
      <c r="F83" s="29" t="e">
        <f t="shared" ref="F83:AB83" si="145">SUMPRODUCT($D80:$D82,F80:F82)</f>
        <v>#REF!</v>
      </c>
      <c r="G83" s="29" t="e">
        <f t="shared" si="145"/>
        <v>#REF!</v>
      </c>
      <c r="H83" s="29" t="e">
        <f t="shared" si="145"/>
        <v>#REF!</v>
      </c>
      <c r="I83" s="29" t="e">
        <f t="shared" si="145"/>
        <v>#REF!</v>
      </c>
      <c r="J83" s="29" t="e">
        <f t="shared" si="145"/>
        <v>#REF!</v>
      </c>
      <c r="K83" s="29" t="e">
        <f t="shared" si="145"/>
        <v>#REF!</v>
      </c>
      <c r="L83" s="29" t="e">
        <f t="shared" si="145"/>
        <v>#REF!</v>
      </c>
      <c r="M83" s="29" t="e">
        <f t="shared" si="145"/>
        <v>#REF!</v>
      </c>
      <c r="N83" s="29" t="e">
        <f t="shared" si="145"/>
        <v>#REF!</v>
      </c>
      <c r="O83" s="29" t="e">
        <f t="shared" si="145"/>
        <v>#REF!</v>
      </c>
      <c r="P83" s="29" t="e">
        <f t="shared" si="145"/>
        <v>#REF!</v>
      </c>
      <c r="Q83" s="29" t="e">
        <f t="shared" si="145"/>
        <v>#REF!</v>
      </c>
      <c r="R83" s="29" t="e">
        <f t="shared" si="145"/>
        <v>#REF!</v>
      </c>
      <c r="S83" s="29" t="e">
        <f t="shared" si="145"/>
        <v>#REF!</v>
      </c>
      <c r="T83" s="29" t="e">
        <f t="shared" si="145"/>
        <v>#REF!</v>
      </c>
      <c r="U83" s="29" t="e">
        <f t="shared" si="145"/>
        <v>#REF!</v>
      </c>
      <c r="V83" s="29" t="e">
        <f t="shared" si="145"/>
        <v>#REF!</v>
      </c>
      <c r="W83" s="29" t="e">
        <f t="shared" si="145"/>
        <v>#REF!</v>
      </c>
      <c r="X83" s="29" t="e">
        <f t="shared" si="145"/>
        <v>#REF!</v>
      </c>
      <c r="Y83" s="29" t="e">
        <f t="shared" si="145"/>
        <v>#REF!</v>
      </c>
      <c r="Z83" s="29" t="e">
        <f t="shared" si="145"/>
        <v>#REF!</v>
      </c>
      <c r="AA83" s="29" t="e">
        <f t="shared" si="145"/>
        <v>#REF!</v>
      </c>
      <c r="AB83" s="29" t="e">
        <f t="shared" si="145"/>
        <v>#REF!</v>
      </c>
      <c r="AC83" s="30" t="e">
        <f>+SUM(E83:AB83)</f>
        <v>#REF!</v>
      </c>
    </row>
    <row r="84" spans="1:29" ht="15" x14ac:dyDescent="0.2">
      <c r="A84" s="196" t="e">
        <f t="shared" ref="A84" si="146">A31</f>
        <v>#REF!</v>
      </c>
      <c r="B84" s="197"/>
      <c r="C84" s="13" t="s">
        <v>35</v>
      </c>
      <c r="D84" s="14" t="e">
        <f>+D31</f>
        <v>#REF!</v>
      </c>
      <c r="E84" s="10" t="e">
        <f>#REF!</f>
        <v>#REF!</v>
      </c>
      <c r="F84" s="15" t="e">
        <f>#REF!</f>
        <v>#REF!</v>
      </c>
      <c r="G84" s="15" t="e">
        <f>#REF!</f>
        <v>#REF!</v>
      </c>
      <c r="H84" s="15" t="e">
        <f>#REF!</f>
        <v>#REF!</v>
      </c>
      <c r="I84" s="15" t="e">
        <f>#REF!</f>
        <v>#REF!</v>
      </c>
      <c r="J84" s="15" t="e">
        <f>#REF!</f>
        <v>#REF!</v>
      </c>
      <c r="K84" s="15" t="e">
        <f>#REF!</f>
        <v>#REF!</v>
      </c>
      <c r="L84" s="15" t="e">
        <f>#REF!</f>
        <v>#REF!</v>
      </c>
      <c r="M84" s="15" t="e">
        <f>#REF!</f>
        <v>#REF!</v>
      </c>
      <c r="N84" s="15" t="e">
        <f>#REF!</f>
        <v>#REF!</v>
      </c>
      <c r="O84" s="15" t="e">
        <f>#REF!</f>
        <v>#REF!</v>
      </c>
      <c r="P84" s="15" t="e">
        <f>#REF!</f>
        <v>#REF!</v>
      </c>
      <c r="Q84" s="15" t="e">
        <f>#REF!</f>
        <v>#REF!</v>
      </c>
      <c r="R84" s="15" t="e">
        <f>#REF!</f>
        <v>#REF!</v>
      </c>
      <c r="S84" s="15" t="e">
        <f>#REF!</f>
        <v>#REF!</v>
      </c>
      <c r="T84" s="15" t="e">
        <f>#REF!</f>
        <v>#REF!</v>
      </c>
      <c r="U84" s="15" t="e">
        <f>#REF!</f>
        <v>#REF!</v>
      </c>
      <c r="V84" s="15" t="e">
        <f>#REF!</f>
        <v>#REF!</v>
      </c>
      <c r="W84" s="15" t="e">
        <f>#REF!</f>
        <v>#REF!</v>
      </c>
      <c r="X84" s="15" t="e">
        <f>#REF!</f>
        <v>#REF!</v>
      </c>
      <c r="Y84" s="15" t="e">
        <f>#REF!</f>
        <v>#REF!</v>
      </c>
      <c r="Z84" s="15" t="e">
        <f>#REF!</f>
        <v>#REF!</v>
      </c>
      <c r="AA84" s="15" t="e">
        <f>#REF!</f>
        <v>#REF!</v>
      </c>
      <c r="AB84" s="16" t="e">
        <f>#REF!</f>
        <v>#REF!</v>
      </c>
      <c r="AC84" s="12" t="e">
        <f>+SUM(E84:AB84)*D84</f>
        <v>#REF!</v>
      </c>
    </row>
    <row r="85" spans="1:29" ht="15" x14ac:dyDescent="0.2">
      <c r="A85" s="197"/>
      <c r="B85" s="197"/>
      <c r="C85" s="17" t="s">
        <v>36</v>
      </c>
      <c r="D85" s="18" t="e">
        <f>+D32</f>
        <v>#REF!</v>
      </c>
      <c r="E85" s="19" t="e">
        <f>#REF!</f>
        <v>#REF!</v>
      </c>
      <c r="F85" s="20" t="e">
        <f>#REF!</f>
        <v>#REF!</v>
      </c>
      <c r="G85" s="20" t="e">
        <f>#REF!</f>
        <v>#REF!</v>
      </c>
      <c r="H85" s="20" t="e">
        <f>#REF!</f>
        <v>#REF!</v>
      </c>
      <c r="I85" s="20" t="e">
        <f>#REF!</f>
        <v>#REF!</v>
      </c>
      <c r="J85" s="20" t="e">
        <f>#REF!</f>
        <v>#REF!</v>
      </c>
      <c r="K85" s="20" t="e">
        <f>#REF!</f>
        <v>#REF!</v>
      </c>
      <c r="L85" s="20" t="e">
        <f>#REF!</f>
        <v>#REF!</v>
      </c>
      <c r="M85" s="20" t="e">
        <f>#REF!</f>
        <v>#REF!</v>
      </c>
      <c r="N85" s="20" t="e">
        <f>#REF!</f>
        <v>#REF!</v>
      </c>
      <c r="O85" s="20" t="e">
        <f>#REF!</f>
        <v>#REF!</v>
      </c>
      <c r="P85" s="20" t="e">
        <f>#REF!</f>
        <v>#REF!</v>
      </c>
      <c r="Q85" s="20" t="e">
        <f>#REF!</f>
        <v>#REF!</v>
      </c>
      <c r="R85" s="20" t="e">
        <f>#REF!</f>
        <v>#REF!</v>
      </c>
      <c r="S85" s="20" t="e">
        <f>#REF!</f>
        <v>#REF!</v>
      </c>
      <c r="T85" s="20" t="e">
        <f>#REF!</f>
        <v>#REF!</v>
      </c>
      <c r="U85" s="20" t="e">
        <f>#REF!</f>
        <v>#REF!</v>
      </c>
      <c r="V85" s="20" t="e">
        <f>#REF!</f>
        <v>#REF!</v>
      </c>
      <c r="W85" s="20" t="e">
        <f>#REF!</f>
        <v>#REF!</v>
      </c>
      <c r="X85" s="20" t="e">
        <f>#REF!</f>
        <v>#REF!</v>
      </c>
      <c r="Y85" s="20" t="e">
        <f>#REF!</f>
        <v>#REF!</v>
      </c>
      <c r="Z85" s="20" t="e">
        <f>#REF!</f>
        <v>#REF!</v>
      </c>
      <c r="AA85" s="20" t="e">
        <f>#REF!</f>
        <v>#REF!</v>
      </c>
      <c r="AB85" s="21" t="e">
        <f>#REF!</f>
        <v>#REF!</v>
      </c>
      <c r="AC85" s="12" t="e">
        <f>+SUM(E85:AB85)*D85</f>
        <v>#REF!</v>
      </c>
    </row>
    <row r="86" spans="1:29" ht="15" x14ac:dyDescent="0.2">
      <c r="A86" s="197"/>
      <c r="B86" s="197"/>
      <c r="C86" s="22" t="s">
        <v>37</v>
      </c>
      <c r="D86" s="23" t="e">
        <f>+D33</f>
        <v>#REF!</v>
      </c>
      <c r="E86" s="24" t="e">
        <f>#REF!</f>
        <v>#REF!</v>
      </c>
      <c r="F86" s="25" t="e">
        <f>#REF!</f>
        <v>#REF!</v>
      </c>
      <c r="G86" s="25" t="e">
        <f>#REF!</f>
        <v>#REF!</v>
      </c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 t="e">
        <f>#REF!</f>
        <v>#REF!</v>
      </c>
      <c r="O86" s="25" t="e">
        <f>#REF!</f>
        <v>#REF!</v>
      </c>
      <c r="P86" s="25" t="e">
        <f>#REF!</f>
        <v>#REF!</v>
      </c>
      <c r="Q86" s="25" t="e">
        <f>#REF!</f>
        <v>#REF!</v>
      </c>
      <c r="R86" s="25" t="e">
        <f>#REF!</f>
        <v>#REF!</v>
      </c>
      <c r="S86" s="25" t="e">
        <f>#REF!</f>
        <v>#REF!</v>
      </c>
      <c r="T86" s="25" t="e">
        <f>#REF!</f>
        <v>#REF!</v>
      </c>
      <c r="U86" s="25" t="e">
        <f>#REF!</f>
        <v>#REF!</v>
      </c>
      <c r="V86" s="25" t="e">
        <f>#REF!</f>
        <v>#REF!</v>
      </c>
      <c r="W86" s="25" t="e">
        <f>#REF!</f>
        <v>#REF!</v>
      </c>
      <c r="X86" s="25" t="e">
        <f>#REF!</f>
        <v>#REF!</v>
      </c>
      <c r="Y86" s="25" t="e">
        <f>#REF!</f>
        <v>#REF!</v>
      </c>
      <c r="Z86" s="25" t="e">
        <f>#REF!</f>
        <v>#REF!</v>
      </c>
      <c r="AA86" s="25" t="e">
        <f>#REF!</f>
        <v>#REF!</v>
      </c>
      <c r="AB86" s="26" t="e">
        <f>#REF!</f>
        <v>#REF!</v>
      </c>
      <c r="AC86" s="12" t="e">
        <f>+SUM(E86:AB86)*D86</f>
        <v>#REF!</v>
      </c>
    </row>
    <row r="87" spans="1:29" ht="15" thickBot="1" x14ac:dyDescent="0.25">
      <c r="A87" s="198"/>
      <c r="B87" s="198"/>
      <c r="C87" s="27" t="s">
        <v>34</v>
      </c>
      <c r="D87" s="28" t="e">
        <f>+SUM(D84:D86)</f>
        <v>#REF!</v>
      </c>
      <c r="E87" s="29" t="e">
        <f>SUMPRODUCT($D84:$D86,E84:E86)</f>
        <v>#REF!</v>
      </c>
      <c r="F87" s="29" t="e">
        <f t="shared" ref="F87" si="147">SUMPRODUCT($D84:$D86,F84:F86)</f>
        <v>#REF!</v>
      </c>
      <c r="G87" s="29" t="e">
        <f t="shared" ref="G87" si="148">SUMPRODUCT($D84:$D86,G84:G86)</f>
        <v>#REF!</v>
      </c>
      <c r="H87" s="29" t="e">
        <f t="shared" ref="H87" si="149">SUMPRODUCT($D84:$D86,H84:H86)</f>
        <v>#REF!</v>
      </c>
      <c r="I87" s="29" t="e">
        <f t="shared" ref="I87" si="150">SUMPRODUCT($D84:$D86,I84:I86)</f>
        <v>#REF!</v>
      </c>
      <c r="J87" s="29" t="e">
        <f t="shared" ref="J87" si="151">SUMPRODUCT($D84:$D86,J84:J86)</f>
        <v>#REF!</v>
      </c>
      <c r="K87" s="29" t="e">
        <f t="shared" ref="K87" si="152">SUMPRODUCT($D84:$D86,K84:K86)</f>
        <v>#REF!</v>
      </c>
      <c r="L87" s="29" t="e">
        <f t="shared" ref="L87" si="153">SUMPRODUCT($D84:$D86,L84:L86)</f>
        <v>#REF!</v>
      </c>
      <c r="M87" s="29" t="e">
        <f t="shared" ref="M87" si="154">SUMPRODUCT($D84:$D86,M84:M86)</f>
        <v>#REF!</v>
      </c>
      <c r="N87" s="29" t="e">
        <f t="shared" ref="N87" si="155">SUMPRODUCT($D84:$D86,N84:N86)</f>
        <v>#REF!</v>
      </c>
      <c r="O87" s="29" t="e">
        <f t="shared" ref="O87" si="156">SUMPRODUCT($D84:$D86,O84:O86)</f>
        <v>#REF!</v>
      </c>
      <c r="P87" s="29" t="e">
        <f t="shared" ref="P87" si="157">SUMPRODUCT($D84:$D86,P84:P86)</f>
        <v>#REF!</v>
      </c>
      <c r="Q87" s="29" t="e">
        <f t="shared" ref="Q87" si="158">SUMPRODUCT($D84:$D86,Q84:Q86)</f>
        <v>#REF!</v>
      </c>
      <c r="R87" s="29" t="e">
        <f t="shared" ref="R87" si="159">SUMPRODUCT($D84:$D86,R84:R86)</f>
        <v>#REF!</v>
      </c>
      <c r="S87" s="29" t="e">
        <f t="shared" ref="S87" si="160">SUMPRODUCT($D84:$D86,S84:S86)</f>
        <v>#REF!</v>
      </c>
      <c r="T87" s="29" t="e">
        <f t="shared" ref="T87" si="161">SUMPRODUCT($D84:$D86,T84:T86)</f>
        <v>#REF!</v>
      </c>
      <c r="U87" s="29" t="e">
        <f t="shared" ref="U87" si="162">SUMPRODUCT($D84:$D86,U84:U86)</f>
        <v>#REF!</v>
      </c>
      <c r="V87" s="29" t="e">
        <f t="shared" ref="V87" si="163">SUMPRODUCT($D84:$D86,V84:V86)</f>
        <v>#REF!</v>
      </c>
      <c r="W87" s="29" t="e">
        <f t="shared" ref="W87" si="164">SUMPRODUCT($D84:$D86,W84:W86)</f>
        <v>#REF!</v>
      </c>
      <c r="X87" s="29" t="e">
        <f t="shared" ref="X87" si="165">SUMPRODUCT($D84:$D86,X84:X86)</f>
        <v>#REF!</v>
      </c>
      <c r="Y87" s="29" t="e">
        <f t="shared" ref="Y87" si="166">SUMPRODUCT($D84:$D86,Y84:Y86)</f>
        <v>#REF!</v>
      </c>
      <c r="Z87" s="29" t="e">
        <f t="shared" ref="Z87" si="167">SUMPRODUCT($D84:$D86,Z84:Z86)</f>
        <v>#REF!</v>
      </c>
      <c r="AA87" s="29" t="e">
        <f t="shared" ref="AA87" si="168">SUMPRODUCT($D84:$D86,AA84:AA86)</f>
        <v>#REF!</v>
      </c>
      <c r="AB87" s="29" t="e">
        <f t="shared" ref="AB87" si="169">SUMPRODUCT($D84:$D86,AB84:AB86)</f>
        <v>#REF!</v>
      </c>
      <c r="AC87" s="30" t="e">
        <f>+SUM(E87:AB87)</f>
        <v>#REF!</v>
      </c>
    </row>
    <row r="88" spans="1:29" ht="15" x14ac:dyDescent="0.2">
      <c r="A88" s="196" t="e">
        <f t="shared" ref="A88" si="170">A35</f>
        <v>#REF!</v>
      </c>
      <c r="B88" s="196"/>
      <c r="C88" s="13" t="s">
        <v>35</v>
      </c>
      <c r="D88" s="14" t="e">
        <f>+D35</f>
        <v>#REF!</v>
      </c>
      <c r="E88" s="10" t="e">
        <f>#REF!</f>
        <v>#REF!</v>
      </c>
      <c r="F88" s="15" t="e">
        <f>#REF!</f>
        <v>#REF!</v>
      </c>
      <c r="G88" s="15" t="e">
        <f>#REF!</f>
        <v>#REF!</v>
      </c>
      <c r="H88" s="15" t="e">
        <f>#REF!</f>
        <v>#REF!</v>
      </c>
      <c r="I88" s="15" t="e">
        <f>#REF!</f>
        <v>#REF!</v>
      </c>
      <c r="J88" s="15" t="e">
        <f>#REF!</f>
        <v>#REF!</v>
      </c>
      <c r="K88" s="15" t="e">
        <f>#REF!</f>
        <v>#REF!</v>
      </c>
      <c r="L88" s="15" t="e">
        <f>#REF!</f>
        <v>#REF!</v>
      </c>
      <c r="M88" s="15" t="e">
        <f>#REF!</f>
        <v>#REF!</v>
      </c>
      <c r="N88" s="15" t="e">
        <f>#REF!</f>
        <v>#REF!</v>
      </c>
      <c r="O88" s="15" t="e">
        <f>#REF!</f>
        <v>#REF!</v>
      </c>
      <c r="P88" s="15" t="e">
        <f>#REF!</f>
        <v>#REF!</v>
      </c>
      <c r="Q88" s="15" t="e">
        <f>#REF!</f>
        <v>#REF!</v>
      </c>
      <c r="R88" s="15" t="e">
        <f>#REF!</f>
        <v>#REF!</v>
      </c>
      <c r="S88" s="15" t="e">
        <f>#REF!</f>
        <v>#REF!</v>
      </c>
      <c r="T88" s="15" t="e">
        <f>#REF!</f>
        <v>#REF!</v>
      </c>
      <c r="U88" s="15" t="e">
        <f>#REF!</f>
        <v>#REF!</v>
      </c>
      <c r="V88" s="15" t="e">
        <f>#REF!</f>
        <v>#REF!</v>
      </c>
      <c r="W88" s="15" t="e">
        <f>#REF!</f>
        <v>#REF!</v>
      </c>
      <c r="X88" s="15" t="e">
        <f>#REF!</f>
        <v>#REF!</v>
      </c>
      <c r="Y88" s="15" t="e">
        <f>#REF!</f>
        <v>#REF!</v>
      </c>
      <c r="Z88" s="15" t="e">
        <f>#REF!</f>
        <v>#REF!</v>
      </c>
      <c r="AA88" s="15" t="e">
        <f>#REF!</f>
        <v>#REF!</v>
      </c>
      <c r="AB88" s="16" t="e">
        <f>#REF!</f>
        <v>#REF!</v>
      </c>
      <c r="AC88" s="12" t="e">
        <f>+SUM(E88:AB88)*D88</f>
        <v>#REF!</v>
      </c>
    </row>
    <row r="89" spans="1:29" ht="15" x14ac:dyDescent="0.2">
      <c r="A89" s="197"/>
      <c r="B89" s="197"/>
      <c r="C89" s="17" t="s">
        <v>36</v>
      </c>
      <c r="D89" s="18" t="e">
        <f>+D36</f>
        <v>#REF!</v>
      </c>
      <c r="E89" s="19" t="e">
        <f>#REF!</f>
        <v>#REF!</v>
      </c>
      <c r="F89" s="20" t="e">
        <f>#REF!</f>
        <v>#REF!</v>
      </c>
      <c r="G89" s="20" t="e">
        <f>#REF!</f>
        <v>#REF!</v>
      </c>
      <c r="H89" s="20" t="e">
        <f>#REF!</f>
        <v>#REF!</v>
      </c>
      <c r="I89" s="20" t="e">
        <f>#REF!</f>
        <v>#REF!</v>
      </c>
      <c r="J89" s="20" t="e">
        <f>#REF!</f>
        <v>#REF!</v>
      </c>
      <c r="K89" s="20" t="e">
        <f>#REF!</f>
        <v>#REF!</v>
      </c>
      <c r="L89" s="20" t="e">
        <f>#REF!</f>
        <v>#REF!</v>
      </c>
      <c r="M89" s="20" t="e">
        <f>#REF!</f>
        <v>#REF!</v>
      </c>
      <c r="N89" s="20" t="e">
        <f>#REF!</f>
        <v>#REF!</v>
      </c>
      <c r="O89" s="20" t="e">
        <f>#REF!</f>
        <v>#REF!</v>
      </c>
      <c r="P89" s="20" t="e">
        <f>#REF!</f>
        <v>#REF!</v>
      </c>
      <c r="Q89" s="20" t="e">
        <f>#REF!</f>
        <v>#REF!</v>
      </c>
      <c r="R89" s="20" t="e">
        <f>#REF!</f>
        <v>#REF!</v>
      </c>
      <c r="S89" s="20" t="e">
        <f>#REF!</f>
        <v>#REF!</v>
      </c>
      <c r="T89" s="20" t="e">
        <f>#REF!</f>
        <v>#REF!</v>
      </c>
      <c r="U89" s="20" t="e">
        <f>#REF!</f>
        <v>#REF!</v>
      </c>
      <c r="V89" s="20" t="e">
        <f>#REF!</f>
        <v>#REF!</v>
      </c>
      <c r="W89" s="20" t="e">
        <f>#REF!</f>
        <v>#REF!</v>
      </c>
      <c r="X89" s="20" t="e">
        <f>#REF!</f>
        <v>#REF!</v>
      </c>
      <c r="Y89" s="20" t="e">
        <f>#REF!</f>
        <v>#REF!</v>
      </c>
      <c r="Z89" s="20" t="e">
        <f>#REF!</f>
        <v>#REF!</v>
      </c>
      <c r="AA89" s="20" t="e">
        <f>#REF!</f>
        <v>#REF!</v>
      </c>
      <c r="AB89" s="21" t="e">
        <f>#REF!</f>
        <v>#REF!</v>
      </c>
      <c r="AC89" s="12" t="e">
        <f>+SUM(E89:AB89)*D89</f>
        <v>#REF!</v>
      </c>
    </row>
    <row r="90" spans="1:29" ht="15" x14ac:dyDescent="0.2">
      <c r="A90" s="197"/>
      <c r="B90" s="197"/>
      <c r="C90" s="22" t="s">
        <v>37</v>
      </c>
      <c r="D90" s="23" t="e">
        <f>+D37</f>
        <v>#REF!</v>
      </c>
      <c r="E90" s="24" t="e">
        <f>#REF!</f>
        <v>#REF!</v>
      </c>
      <c r="F90" s="25" t="e">
        <f>#REF!</f>
        <v>#REF!</v>
      </c>
      <c r="G90" s="25" t="e">
        <f>#REF!</f>
        <v>#REF!</v>
      </c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 t="e">
        <f>#REF!</f>
        <v>#REF!</v>
      </c>
      <c r="O90" s="25" t="e">
        <f>#REF!</f>
        <v>#REF!</v>
      </c>
      <c r="P90" s="25" t="e">
        <f>#REF!</f>
        <v>#REF!</v>
      </c>
      <c r="Q90" s="25" t="e">
        <f>#REF!</f>
        <v>#REF!</v>
      </c>
      <c r="R90" s="25" t="e">
        <f>#REF!</f>
        <v>#REF!</v>
      </c>
      <c r="S90" s="25" t="e">
        <f>#REF!</f>
        <v>#REF!</v>
      </c>
      <c r="T90" s="25" t="e">
        <f>#REF!</f>
        <v>#REF!</v>
      </c>
      <c r="U90" s="25" t="e">
        <f>#REF!</f>
        <v>#REF!</v>
      </c>
      <c r="V90" s="25" t="e">
        <f>#REF!</f>
        <v>#REF!</v>
      </c>
      <c r="W90" s="25" t="e">
        <f>#REF!</f>
        <v>#REF!</v>
      </c>
      <c r="X90" s="25" t="e">
        <f>#REF!</f>
        <v>#REF!</v>
      </c>
      <c r="Y90" s="25" t="e">
        <f>#REF!</f>
        <v>#REF!</v>
      </c>
      <c r="Z90" s="25" t="e">
        <f>#REF!</f>
        <v>#REF!</v>
      </c>
      <c r="AA90" s="25" t="e">
        <f>#REF!</f>
        <v>#REF!</v>
      </c>
      <c r="AB90" s="26" t="e">
        <f>#REF!</f>
        <v>#REF!</v>
      </c>
      <c r="AC90" s="12" t="e">
        <f>+SUM(E90:AB90)*D90</f>
        <v>#REF!</v>
      </c>
    </row>
    <row r="91" spans="1:29" ht="15" thickBot="1" x14ac:dyDescent="0.25">
      <c r="A91" s="198"/>
      <c r="B91" s="198"/>
      <c r="C91" s="27" t="s">
        <v>34</v>
      </c>
      <c r="D91" s="28" t="e">
        <f>+SUM(D88:D90)</f>
        <v>#REF!</v>
      </c>
      <c r="E91" s="29" t="e">
        <f>SUMPRODUCT($D88:$D90,E88:E90)</f>
        <v>#REF!</v>
      </c>
      <c r="F91" s="29" t="e">
        <f t="shared" ref="F91" si="171">SUMPRODUCT($D88:$D90,F88:F90)</f>
        <v>#REF!</v>
      </c>
      <c r="G91" s="29" t="e">
        <f t="shared" ref="G91" si="172">SUMPRODUCT($D88:$D90,G88:G90)</f>
        <v>#REF!</v>
      </c>
      <c r="H91" s="29" t="e">
        <f t="shared" ref="H91" si="173">SUMPRODUCT($D88:$D90,H88:H90)</f>
        <v>#REF!</v>
      </c>
      <c r="I91" s="29" t="e">
        <f t="shared" ref="I91" si="174">SUMPRODUCT($D88:$D90,I88:I90)</f>
        <v>#REF!</v>
      </c>
      <c r="J91" s="29" t="e">
        <f t="shared" ref="J91" si="175">SUMPRODUCT($D88:$D90,J88:J90)</f>
        <v>#REF!</v>
      </c>
      <c r="K91" s="29" t="e">
        <f t="shared" ref="K91" si="176">SUMPRODUCT($D88:$D90,K88:K90)</f>
        <v>#REF!</v>
      </c>
      <c r="L91" s="29" t="e">
        <f t="shared" ref="L91" si="177">SUMPRODUCT($D88:$D90,L88:L90)</f>
        <v>#REF!</v>
      </c>
      <c r="M91" s="29" t="e">
        <f t="shared" ref="M91" si="178">SUMPRODUCT($D88:$D90,M88:M90)</f>
        <v>#REF!</v>
      </c>
      <c r="N91" s="29" t="e">
        <f t="shared" ref="N91" si="179">SUMPRODUCT($D88:$D90,N88:N90)</f>
        <v>#REF!</v>
      </c>
      <c r="O91" s="29" t="e">
        <f t="shared" ref="O91" si="180">SUMPRODUCT($D88:$D90,O88:O90)</f>
        <v>#REF!</v>
      </c>
      <c r="P91" s="29" t="e">
        <f t="shared" ref="P91" si="181">SUMPRODUCT($D88:$D90,P88:P90)</f>
        <v>#REF!</v>
      </c>
      <c r="Q91" s="29" t="e">
        <f t="shared" ref="Q91" si="182">SUMPRODUCT($D88:$D90,Q88:Q90)</f>
        <v>#REF!</v>
      </c>
      <c r="R91" s="29" t="e">
        <f t="shared" ref="R91" si="183">SUMPRODUCT($D88:$D90,R88:R90)</f>
        <v>#REF!</v>
      </c>
      <c r="S91" s="29" t="e">
        <f t="shared" ref="S91" si="184">SUMPRODUCT($D88:$D90,S88:S90)</f>
        <v>#REF!</v>
      </c>
      <c r="T91" s="29" t="e">
        <f t="shared" ref="T91" si="185">SUMPRODUCT($D88:$D90,T88:T90)</f>
        <v>#REF!</v>
      </c>
      <c r="U91" s="29" t="e">
        <f t="shared" ref="U91" si="186">SUMPRODUCT($D88:$D90,U88:U90)</f>
        <v>#REF!</v>
      </c>
      <c r="V91" s="29" t="e">
        <f t="shared" ref="V91" si="187">SUMPRODUCT($D88:$D90,V88:V90)</f>
        <v>#REF!</v>
      </c>
      <c r="W91" s="29" t="e">
        <f t="shared" ref="W91" si="188">SUMPRODUCT($D88:$D90,W88:W90)</f>
        <v>#REF!</v>
      </c>
      <c r="X91" s="29" t="e">
        <f t="shared" ref="X91" si="189">SUMPRODUCT($D88:$D90,X88:X90)</f>
        <v>#REF!</v>
      </c>
      <c r="Y91" s="29" t="e">
        <f t="shared" ref="Y91" si="190">SUMPRODUCT($D88:$D90,Y88:Y90)</f>
        <v>#REF!</v>
      </c>
      <c r="Z91" s="29" t="e">
        <f t="shared" ref="Z91" si="191">SUMPRODUCT($D88:$D90,Z88:Z90)</f>
        <v>#REF!</v>
      </c>
      <c r="AA91" s="29" t="e">
        <f t="shared" ref="AA91" si="192">SUMPRODUCT($D88:$D90,AA88:AA90)</f>
        <v>#REF!</v>
      </c>
      <c r="AB91" s="29" t="e">
        <f t="shared" ref="AB91" si="193">SUMPRODUCT($D88:$D90,AB88:AB90)</f>
        <v>#REF!</v>
      </c>
      <c r="AC91" s="30" t="e">
        <f>+SUM(E91:AB91)</f>
        <v>#REF!</v>
      </c>
    </row>
    <row r="92" spans="1:29" ht="15" x14ac:dyDescent="0.2">
      <c r="A92" s="196" t="e">
        <f t="shared" ref="A92" si="194">A39</f>
        <v>#REF!</v>
      </c>
      <c r="B92" s="196"/>
      <c r="C92" s="13" t="s">
        <v>35</v>
      </c>
      <c r="D92" s="14" t="e">
        <f>+D39</f>
        <v>#REF!</v>
      </c>
      <c r="E92" s="10" t="e">
        <f>#REF!</f>
        <v>#REF!</v>
      </c>
      <c r="F92" s="15" t="e">
        <f>#REF!</f>
        <v>#REF!</v>
      </c>
      <c r="G92" s="15" t="e">
        <f>#REF!</f>
        <v>#REF!</v>
      </c>
      <c r="H92" s="15" t="e">
        <f>#REF!</f>
        <v>#REF!</v>
      </c>
      <c r="I92" s="15" t="e">
        <f>#REF!</f>
        <v>#REF!</v>
      </c>
      <c r="J92" s="15" t="e">
        <f>#REF!</f>
        <v>#REF!</v>
      </c>
      <c r="K92" s="15" t="e">
        <f>#REF!</f>
        <v>#REF!</v>
      </c>
      <c r="L92" s="15" t="e">
        <f>#REF!</f>
        <v>#REF!</v>
      </c>
      <c r="M92" s="15" t="e">
        <f>#REF!</f>
        <v>#REF!</v>
      </c>
      <c r="N92" s="15" t="e">
        <f>#REF!</f>
        <v>#REF!</v>
      </c>
      <c r="O92" s="15" t="e">
        <f>#REF!</f>
        <v>#REF!</v>
      </c>
      <c r="P92" s="15" t="e">
        <f>#REF!</f>
        <v>#REF!</v>
      </c>
      <c r="Q92" s="15" t="e">
        <f>#REF!</f>
        <v>#REF!</v>
      </c>
      <c r="R92" s="15" t="e">
        <f>#REF!</f>
        <v>#REF!</v>
      </c>
      <c r="S92" s="15" t="e">
        <f>#REF!</f>
        <v>#REF!</v>
      </c>
      <c r="T92" s="15" t="e">
        <f>#REF!</f>
        <v>#REF!</v>
      </c>
      <c r="U92" s="15" t="e">
        <f>#REF!</f>
        <v>#REF!</v>
      </c>
      <c r="V92" s="15" t="e">
        <f>#REF!</f>
        <v>#REF!</v>
      </c>
      <c r="W92" s="15" t="e">
        <f>#REF!</f>
        <v>#REF!</v>
      </c>
      <c r="X92" s="15" t="e">
        <f>#REF!</f>
        <v>#REF!</v>
      </c>
      <c r="Y92" s="15" t="e">
        <f>#REF!</f>
        <v>#REF!</v>
      </c>
      <c r="Z92" s="15" t="e">
        <f>#REF!</f>
        <v>#REF!</v>
      </c>
      <c r="AA92" s="15" t="e">
        <f>#REF!</f>
        <v>#REF!</v>
      </c>
      <c r="AB92" s="16" t="e">
        <f>#REF!</f>
        <v>#REF!</v>
      </c>
      <c r="AC92" s="12" t="e">
        <f>+SUM(E92:AB92)*D92</f>
        <v>#REF!</v>
      </c>
    </row>
    <row r="93" spans="1:29" ht="15" x14ac:dyDescent="0.2">
      <c r="A93" s="197"/>
      <c r="B93" s="197"/>
      <c r="C93" s="17" t="s">
        <v>36</v>
      </c>
      <c r="D93" s="18" t="e">
        <f>+D40</f>
        <v>#REF!</v>
      </c>
      <c r="E93" s="19" t="e">
        <f>#REF!</f>
        <v>#REF!</v>
      </c>
      <c r="F93" s="20" t="e">
        <f>#REF!</f>
        <v>#REF!</v>
      </c>
      <c r="G93" s="20" t="e">
        <f>#REF!</f>
        <v>#REF!</v>
      </c>
      <c r="H93" s="20" t="e">
        <f>#REF!</f>
        <v>#REF!</v>
      </c>
      <c r="I93" s="20" t="e">
        <f>#REF!</f>
        <v>#REF!</v>
      </c>
      <c r="J93" s="20" t="e">
        <f>#REF!</f>
        <v>#REF!</v>
      </c>
      <c r="K93" s="20" t="e">
        <f>#REF!</f>
        <v>#REF!</v>
      </c>
      <c r="L93" s="20" t="e">
        <f>#REF!</f>
        <v>#REF!</v>
      </c>
      <c r="M93" s="20" t="e">
        <f>#REF!</f>
        <v>#REF!</v>
      </c>
      <c r="N93" s="20" t="e">
        <f>#REF!</f>
        <v>#REF!</v>
      </c>
      <c r="O93" s="20" t="e">
        <f>#REF!</f>
        <v>#REF!</v>
      </c>
      <c r="P93" s="20" t="e">
        <f>#REF!</f>
        <v>#REF!</v>
      </c>
      <c r="Q93" s="20" t="e">
        <f>#REF!</f>
        <v>#REF!</v>
      </c>
      <c r="R93" s="20" t="e">
        <f>#REF!</f>
        <v>#REF!</v>
      </c>
      <c r="S93" s="20" t="e">
        <f>#REF!</f>
        <v>#REF!</v>
      </c>
      <c r="T93" s="20" t="e">
        <f>#REF!</f>
        <v>#REF!</v>
      </c>
      <c r="U93" s="20" t="e">
        <f>#REF!</f>
        <v>#REF!</v>
      </c>
      <c r="V93" s="20" t="e">
        <f>#REF!</f>
        <v>#REF!</v>
      </c>
      <c r="W93" s="20" t="e">
        <f>#REF!</f>
        <v>#REF!</v>
      </c>
      <c r="X93" s="20" t="e">
        <f>#REF!</f>
        <v>#REF!</v>
      </c>
      <c r="Y93" s="20" t="e">
        <f>#REF!</f>
        <v>#REF!</v>
      </c>
      <c r="Z93" s="20" t="e">
        <f>#REF!</f>
        <v>#REF!</v>
      </c>
      <c r="AA93" s="20" t="e">
        <f>#REF!</f>
        <v>#REF!</v>
      </c>
      <c r="AB93" s="21" t="e">
        <f>#REF!</f>
        <v>#REF!</v>
      </c>
      <c r="AC93" s="12" t="e">
        <f>+SUM(E93:AB93)*D93</f>
        <v>#REF!</v>
      </c>
    </row>
    <row r="94" spans="1:29" ht="15" x14ac:dyDescent="0.2">
      <c r="A94" s="197"/>
      <c r="B94" s="197"/>
      <c r="C94" s="22" t="s">
        <v>37</v>
      </c>
      <c r="D94" s="23" t="e">
        <f>+D41</f>
        <v>#REF!</v>
      </c>
      <c r="E94" s="24" t="e">
        <f>#REF!</f>
        <v>#REF!</v>
      </c>
      <c r="F94" s="25" t="e">
        <f>#REF!</f>
        <v>#REF!</v>
      </c>
      <c r="G94" s="25" t="e">
        <f>#REF!</f>
        <v>#REF!</v>
      </c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 t="e">
        <f>#REF!</f>
        <v>#REF!</v>
      </c>
      <c r="O94" s="25" t="e">
        <f>#REF!</f>
        <v>#REF!</v>
      </c>
      <c r="P94" s="25" t="e">
        <f>#REF!</f>
        <v>#REF!</v>
      </c>
      <c r="Q94" s="25" t="e">
        <f>#REF!</f>
        <v>#REF!</v>
      </c>
      <c r="R94" s="25" t="e">
        <f>#REF!</f>
        <v>#REF!</v>
      </c>
      <c r="S94" s="25" t="e">
        <f>#REF!</f>
        <v>#REF!</v>
      </c>
      <c r="T94" s="25" t="e">
        <f>#REF!</f>
        <v>#REF!</v>
      </c>
      <c r="U94" s="25" t="e">
        <f>#REF!</f>
        <v>#REF!</v>
      </c>
      <c r="V94" s="25" t="e">
        <f>#REF!</f>
        <v>#REF!</v>
      </c>
      <c r="W94" s="25" t="e">
        <f>#REF!</f>
        <v>#REF!</v>
      </c>
      <c r="X94" s="25" t="e">
        <f>#REF!</f>
        <v>#REF!</v>
      </c>
      <c r="Y94" s="25" t="e">
        <f>#REF!</f>
        <v>#REF!</v>
      </c>
      <c r="Z94" s="25" t="e">
        <f>#REF!</f>
        <v>#REF!</v>
      </c>
      <c r="AA94" s="25" t="e">
        <f>#REF!</f>
        <v>#REF!</v>
      </c>
      <c r="AB94" s="26" t="e">
        <f>#REF!</f>
        <v>#REF!</v>
      </c>
      <c r="AC94" s="12" t="e">
        <f>+SUM(E94:AB94)*D94</f>
        <v>#REF!</v>
      </c>
    </row>
    <row r="95" spans="1:29" ht="15" thickBot="1" x14ac:dyDescent="0.25">
      <c r="A95" s="198"/>
      <c r="B95" s="198"/>
      <c r="C95" s="27" t="s">
        <v>34</v>
      </c>
      <c r="D95" s="28" t="e">
        <f>+SUM(D92:D94)</f>
        <v>#REF!</v>
      </c>
      <c r="E95" s="29" t="e">
        <f>SUMPRODUCT($D92:$D94,E92:E94)</f>
        <v>#REF!</v>
      </c>
      <c r="F95" s="29" t="e">
        <f t="shared" ref="F95" si="195">SUMPRODUCT($D92:$D94,F92:F94)</f>
        <v>#REF!</v>
      </c>
      <c r="G95" s="29" t="e">
        <f t="shared" ref="G95" si="196">SUMPRODUCT($D92:$D94,G92:G94)</f>
        <v>#REF!</v>
      </c>
      <c r="H95" s="29" t="e">
        <f t="shared" ref="H95" si="197">SUMPRODUCT($D92:$D94,H92:H94)</f>
        <v>#REF!</v>
      </c>
      <c r="I95" s="29" t="e">
        <f t="shared" ref="I95" si="198">SUMPRODUCT($D92:$D94,I92:I94)</f>
        <v>#REF!</v>
      </c>
      <c r="J95" s="29" t="e">
        <f t="shared" ref="J95" si="199">SUMPRODUCT($D92:$D94,J92:J94)</f>
        <v>#REF!</v>
      </c>
      <c r="K95" s="29" t="e">
        <f t="shared" ref="K95" si="200">SUMPRODUCT($D92:$D94,K92:K94)</f>
        <v>#REF!</v>
      </c>
      <c r="L95" s="29" t="e">
        <f t="shared" ref="L95" si="201">SUMPRODUCT($D92:$D94,L92:L94)</f>
        <v>#REF!</v>
      </c>
      <c r="M95" s="29" t="e">
        <f t="shared" ref="M95" si="202">SUMPRODUCT($D92:$D94,M92:M94)</f>
        <v>#REF!</v>
      </c>
      <c r="N95" s="29" t="e">
        <f t="shared" ref="N95" si="203">SUMPRODUCT($D92:$D94,N92:N94)</f>
        <v>#REF!</v>
      </c>
      <c r="O95" s="29" t="e">
        <f t="shared" ref="O95" si="204">SUMPRODUCT($D92:$D94,O92:O94)</f>
        <v>#REF!</v>
      </c>
      <c r="P95" s="29" t="e">
        <f t="shared" ref="P95" si="205">SUMPRODUCT($D92:$D94,P92:P94)</f>
        <v>#REF!</v>
      </c>
      <c r="Q95" s="29" t="e">
        <f t="shared" ref="Q95" si="206">SUMPRODUCT($D92:$D94,Q92:Q94)</f>
        <v>#REF!</v>
      </c>
      <c r="R95" s="29" t="e">
        <f t="shared" ref="R95" si="207">SUMPRODUCT($D92:$D94,R92:R94)</f>
        <v>#REF!</v>
      </c>
      <c r="S95" s="29" t="e">
        <f t="shared" ref="S95" si="208">SUMPRODUCT($D92:$D94,S92:S94)</f>
        <v>#REF!</v>
      </c>
      <c r="T95" s="29" t="e">
        <f t="shared" ref="T95" si="209">SUMPRODUCT($D92:$D94,T92:T94)</f>
        <v>#REF!</v>
      </c>
      <c r="U95" s="29" t="e">
        <f t="shared" ref="U95" si="210">SUMPRODUCT($D92:$D94,U92:U94)</f>
        <v>#REF!</v>
      </c>
      <c r="V95" s="29" t="e">
        <f t="shared" ref="V95" si="211">SUMPRODUCT($D92:$D94,V92:V94)</f>
        <v>#REF!</v>
      </c>
      <c r="W95" s="29" t="e">
        <f t="shared" ref="W95" si="212">SUMPRODUCT($D92:$D94,W92:W94)</f>
        <v>#REF!</v>
      </c>
      <c r="X95" s="29" t="e">
        <f t="shared" ref="X95" si="213">SUMPRODUCT($D92:$D94,X92:X94)</f>
        <v>#REF!</v>
      </c>
      <c r="Y95" s="29" t="e">
        <f t="shared" ref="Y95" si="214">SUMPRODUCT($D92:$D94,Y92:Y94)</f>
        <v>#REF!</v>
      </c>
      <c r="Z95" s="29" t="e">
        <f t="shared" ref="Z95" si="215">SUMPRODUCT($D92:$D94,Z92:Z94)</f>
        <v>#REF!</v>
      </c>
      <c r="AA95" s="29" t="e">
        <f t="shared" ref="AA95" si="216">SUMPRODUCT($D92:$D94,AA92:AA94)</f>
        <v>#REF!</v>
      </c>
      <c r="AB95" s="29" t="e">
        <f t="shared" ref="AB95" si="217">SUMPRODUCT($D92:$D94,AB92:AB94)</f>
        <v>#REF!</v>
      </c>
      <c r="AC95" s="30" t="e">
        <f>+SUM(E95:AB95)</f>
        <v>#REF!</v>
      </c>
    </row>
    <row r="96" spans="1:29" ht="15" x14ac:dyDescent="0.2">
      <c r="A96" s="196" t="e">
        <f t="shared" ref="A96" si="218">A43</f>
        <v>#REF!</v>
      </c>
      <c r="B96" s="196"/>
      <c r="C96" s="13" t="s">
        <v>35</v>
      </c>
      <c r="D96" s="14" t="e">
        <f>+D43</f>
        <v>#REF!</v>
      </c>
      <c r="E96" s="10" t="e">
        <f>#REF!</f>
        <v>#REF!</v>
      </c>
      <c r="F96" s="15" t="e">
        <f>#REF!</f>
        <v>#REF!</v>
      </c>
      <c r="G96" s="15" t="e">
        <f>#REF!</f>
        <v>#REF!</v>
      </c>
      <c r="H96" s="15" t="e">
        <f>#REF!</f>
        <v>#REF!</v>
      </c>
      <c r="I96" s="15" t="e">
        <f>#REF!</f>
        <v>#REF!</v>
      </c>
      <c r="J96" s="15" t="e">
        <f>#REF!</f>
        <v>#REF!</v>
      </c>
      <c r="K96" s="15" t="e">
        <f>#REF!</f>
        <v>#REF!</v>
      </c>
      <c r="L96" s="15" t="e">
        <f>#REF!</f>
        <v>#REF!</v>
      </c>
      <c r="M96" s="15" t="e">
        <f>#REF!</f>
        <v>#REF!</v>
      </c>
      <c r="N96" s="15" t="e">
        <f>#REF!</f>
        <v>#REF!</v>
      </c>
      <c r="O96" s="15" t="e">
        <f>#REF!</f>
        <v>#REF!</v>
      </c>
      <c r="P96" s="15" t="e">
        <f>#REF!</f>
        <v>#REF!</v>
      </c>
      <c r="Q96" s="15" t="e">
        <f>#REF!</f>
        <v>#REF!</v>
      </c>
      <c r="R96" s="15" t="e">
        <f>#REF!</f>
        <v>#REF!</v>
      </c>
      <c r="S96" s="15" t="e">
        <f>#REF!</f>
        <v>#REF!</v>
      </c>
      <c r="T96" s="15" t="e">
        <f>#REF!</f>
        <v>#REF!</v>
      </c>
      <c r="U96" s="15" t="e">
        <f>#REF!</f>
        <v>#REF!</v>
      </c>
      <c r="V96" s="15" t="e">
        <f>#REF!</f>
        <v>#REF!</v>
      </c>
      <c r="W96" s="15" t="e">
        <f>#REF!</f>
        <v>#REF!</v>
      </c>
      <c r="X96" s="15" t="e">
        <f>#REF!</f>
        <v>#REF!</v>
      </c>
      <c r="Y96" s="15" t="e">
        <f>#REF!</f>
        <v>#REF!</v>
      </c>
      <c r="Z96" s="15" t="e">
        <f>#REF!</f>
        <v>#REF!</v>
      </c>
      <c r="AA96" s="15" t="e">
        <f>#REF!</f>
        <v>#REF!</v>
      </c>
      <c r="AB96" s="16" t="e">
        <f>#REF!</f>
        <v>#REF!</v>
      </c>
      <c r="AC96" s="12" t="e">
        <f>+SUM(E96:AB96)*D96</f>
        <v>#REF!</v>
      </c>
    </row>
    <row r="97" spans="1:29" ht="15" x14ac:dyDescent="0.2">
      <c r="A97" s="197"/>
      <c r="B97" s="197"/>
      <c r="C97" s="17" t="s">
        <v>36</v>
      </c>
      <c r="D97" s="18" t="e">
        <f>+D44</f>
        <v>#REF!</v>
      </c>
      <c r="E97" s="19" t="e">
        <f>#REF!</f>
        <v>#REF!</v>
      </c>
      <c r="F97" s="20" t="e">
        <f>#REF!</f>
        <v>#REF!</v>
      </c>
      <c r="G97" s="20" t="e">
        <f>#REF!</f>
        <v>#REF!</v>
      </c>
      <c r="H97" s="20" t="e">
        <f>#REF!</f>
        <v>#REF!</v>
      </c>
      <c r="I97" s="20" t="e">
        <f>#REF!</f>
        <v>#REF!</v>
      </c>
      <c r="J97" s="20" t="e">
        <f>#REF!</f>
        <v>#REF!</v>
      </c>
      <c r="K97" s="20" t="e">
        <f>#REF!</f>
        <v>#REF!</v>
      </c>
      <c r="L97" s="20" t="e">
        <f>#REF!</f>
        <v>#REF!</v>
      </c>
      <c r="M97" s="20" t="e">
        <f>#REF!</f>
        <v>#REF!</v>
      </c>
      <c r="N97" s="20" t="e">
        <f>#REF!</f>
        <v>#REF!</v>
      </c>
      <c r="O97" s="20" t="e">
        <f>#REF!</f>
        <v>#REF!</v>
      </c>
      <c r="P97" s="20" t="e">
        <f>#REF!</f>
        <v>#REF!</v>
      </c>
      <c r="Q97" s="20" t="e">
        <f>#REF!</f>
        <v>#REF!</v>
      </c>
      <c r="R97" s="20" t="e">
        <f>#REF!</f>
        <v>#REF!</v>
      </c>
      <c r="S97" s="20" t="e">
        <f>#REF!</f>
        <v>#REF!</v>
      </c>
      <c r="T97" s="20" t="e">
        <f>#REF!</f>
        <v>#REF!</v>
      </c>
      <c r="U97" s="20" t="e">
        <f>#REF!</f>
        <v>#REF!</v>
      </c>
      <c r="V97" s="20" t="e">
        <f>#REF!</f>
        <v>#REF!</v>
      </c>
      <c r="W97" s="20" t="e">
        <f>#REF!</f>
        <v>#REF!</v>
      </c>
      <c r="X97" s="20" t="e">
        <f>#REF!</f>
        <v>#REF!</v>
      </c>
      <c r="Y97" s="20" t="e">
        <f>#REF!</f>
        <v>#REF!</v>
      </c>
      <c r="Z97" s="20" t="e">
        <f>#REF!</f>
        <v>#REF!</v>
      </c>
      <c r="AA97" s="20" t="e">
        <f>#REF!</f>
        <v>#REF!</v>
      </c>
      <c r="AB97" s="21" t="e">
        <f>#REF!</f>
        <v>#REF!</v>
      </c>
      <c r="AC97" s="12" t="e">
        <f>+SUM(E97:AB97)*D97</f>
        <v>#REF!</v>
      </c>
    </row>
    <row r="98" spans="1:29" ht="15" x14ac:dyDescent="0.2">
      <c r="A98" s="197"/>
      <c r="B98" s="197"/>
      <c r="C98" s="22" t="s">
        <v>37</v>
      </c>
      <c r="D98" s="23" t="e">
        <f>+D45</f>
        <v>#REF!</v>
      </c>
      <c r="E98" s="24" t="e">
        <f>#REF!</f>
        <v>#REF!</v>
      </c>
      <c r="F98" s="25" t="e">
        <f>#REF!</f>
        <v>#REF!</v>
      </c>
      <c r="G98" s="25" t="e">
        <f>#REF!</f>
        <v>#REF!</v>
      </c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 t="e">
        <f>#REF!</f>
        <v>#REF!</v>
      </c>
      <c r="O98" s="25" t="e">
        <f>#REF!</f>
        <v>#REF!</v>
      </c>
      <c r="P98" s="25" t="e">
        <f>#REF!</f>
        <v>#REF!</v>
      </c>
      <c r="Q98" s="25" t="e">
        <f>#REF!</f>
        <v>#REF!</v>
      </c>
      <c r="R98" s="25" t="e">
        <f>#REF!</f>
        <v>#REF!</v>
      </c>
      <c r="S98" s="25" t="e">
        <f>#REF!</f>
        <v>#REF!</v>
      </c>
      <c r="T98" s="25" t="e">
        <f>#REF!</f>
        <v>#REF!</v>
      </c>
      <c r="U98" s="25" t="e">
        <f>#REF!</f>
        <v>#REF!</v>
      </c>
      <c r="V98" s="25" t="e">
        <f>#REF!</f>
        <v>#REF!</v>
      </c>
      <c r="W98" s="25" t="e">
        <f>#REF!</f>
        <v>#REF!</v>
      </c>
      <c r="X98" s="25" t="e">
        <f>#REF!</f>
        <v>#REF!</v>
      </c>
      <c r="Y98" s="25" t="e">
        <f>#REF!</f>
        <v>#REF!</v>
      </c>
      <c r="Z98" s="25" t="e">
        <f>#REF!</f>
        <v>#REF!</v>
      </c>
      <c r="AA98" s="25" t="e">
        <f>#REF!</f>
        <v>#REF!</v>
      </c>
      <c r="AB98" s="26" t="e">
        <f>#REF!</f>
        <v>#REF!</v>
      </c>
      <c r="AC98" s="12" t="e">
        <f>+SUM(E98:AB98)*D98</f>
        <v>#REF!</v>
      </c>
    </row>
    <row r="99" spans="1:29" ht="15" thickBot="1" x14ac:dyDescent="0.25">
      <c r="A99" s="198"/>
      <c r="B99" s="198"/>
      <c r="C99" s="27" t="s">
        <v>34</v>
      </c>
      <c r="D99" s="28" t="e">
        <f>+SUM(D96:D98)</f>
        <v>#REF!</v>
      </c>
      <c r="E99" s="29" t="e">
        <f>SUMPRODUCT($D96:$D98,E96:E98)</f>
        <v>#REF!</v>
      </c>
      <c r="F99" s="29" t="e">
        <f t="shared" ref="F99" si="219">SUMPRODUCT($D96:$D98,F96:F98)</f>
        <v>#REF!</v>
      </c>
      <c r="G99" s="29" t="e">
        <f t="shared" ref="G99" si="220">SUMPRODUCT($D96:$D98,G96:G98)</f>
        <v>#REF!</v>
      </c>
      <c r="H99" s="29" t="e">
        <f t="shared" ref="H99" si="221">SUMPRODUCT($D96:$D98,H96:H98)</f>
        <v>#REF!</v>
      </c>
      <c r="I99" s="29" t="e">
        <f t="shared" ref="I99" si="222">SUMPRODUCT($D96:$D98,I96:I98)</f>
        <v>#REF!</v>
      </c>
      <c r="J99" s="29" t="e">
        <f t="shared" ref="J99" si="223">SUMPRODUCT($D96:$D98,J96:J98)</f>
        <v>#REF!</v>
      </c>
      <c r="K99" s="29" t="e">
        <f t="shared" ref="K99" si="224">SUMPRODUCT($D96:$D98,K96:K98)</f>
        <v>#REF!</v>
      </c>
      <c r="L99" s="29" t="e">
        <f t="shared" ref="L99" si="225">SUMPRODUCT($D96:$D98,L96:L98)</f>
        <v>#REF!</v>
      </c>
      <c r="M99" s="29" t="e">
        <f t="shared" ref="M99" si="226">SUMPRODUCT($D96:$D98,M96:M98)</f>
        <v>#REF!</v>
      </c>
      <c r="N99" s="29" t="e">
        <f t="shared" ref="N99" si="227">SUMPRODUCT($D96:$D98,N96:N98)</f>
        <v>#REF!</v>
      </c>
      <c r="O99" s="29" t="e">
        <f t="shared" ref="O99" si="228">SUMPRODUCT($D96:$D98,O96:O98)</f>
        <v>#REF!</v>
      </c>
      <c r="P99" s="29" t="e">
        <f t="shared" ref="P99" si="229">SUMPRODUCT($D96:$D98,P96:P98)</f>
        <v>#REF!</v>
      </c>
      <c r="Q99" s="29" t="e">
        <f t="shared" ref="Q99" si="230">SUMPRODUCT($D96:$D98,Q96:Q98)</f>
        <v>#REF!</v>
      </c>
      <c r="R99" s="29" t="e">
        <f t="shared" ref="R99" si="231">SUMPRODUCT($D96:$D98,R96:R98)</f>
        <v>#REF!</v>
      </c>
      <c r="S99" s="29" t="e">
        <f t="shared" ref="S99" si="232">SUMPRODUCT($D96:$D98,S96:S98)</f>
        <v>#REF!</v>
      </c>
      <c r="T99" s="29" t="e">
        <f t="shared" ref="T99" si="233">SUMPRODUCT($D96:$D98,T96:T98)</f>
        <v>#REF!</v>
      </c>
      <c r="U99" s="29" t="e">
        <f t="shared" ref="U99" si="234">SUMPRODUCT($D96:$D98,U96:U98)</f>
        <v>#REF!</v>
      </c>
      <c r="V99" s="29" t="e">
        <f t="shared" ref="V99" si="235">SUMPRODUCT($D96:$D98,V96:V98)</f>
        <v>#REF!</v>
      </c>
      <c r="W99" s="29" t="e">
        <f t="shared" ref="W99" si="236">SUMPRODUCT($D96:$D98,W96:W98)</f>
        <v>#REF!</v>
      </c>
      <c r="X99" s="29" t="e">
        <f t="shared" ref="X99" si="237">SUMPRODUCT($D96:$D98,X96:X98)</f>
        <v>#REF!</v>
      </c>
      <c r="Y99" s="29" t="e">
        <f t="shared" ref="Y99" si="238">SUMPRODUCT($D96:$D98,Y96:Y98)</f>
        <v>#REF!</v>
      </c>
      <c r="Z99" s="29" t="e">
        <f t="shared" ref="Z99" si="239">SUMPRODUCT($D96:$D98,Z96:Z98)</f>
        <v>#REF!</v>
      </c>
      <c r="AA99" s="29" t="e">
        <f t="shared" ref="AA99" si="240">SUMPRODUCT($D96:$D98,AA96:AA98)</f>
        <v>#REF!</v>
      </c>
      <c r="AB99" s="29" t="e">
        <f t="shared" ref="AB99" si="241">SUMPRODUCT($D96:$D98,AB96:AB98)</f>
        <v>#REF!</v>
      </c>
      <c r="AC99" s="30" t="e">
        <f>+SUM(E99:AB99)</f>
        <v>#REF!</v>
      </c>
    </row>
    <row r="100" spans="1:29" ht="15" x14ac:dyDescent="0.2">
      <c r="A100" s="196" t="e">
        <f t="shared" ref="A100" si="242">A47</f>
        <v>#REF!</v>
      </c>
      <c r="B100" s="196"/>
      <c r="C100" s="13" t="s">
        <v>35</v>
      </c>
      <c r="D100" s="14" t="e">
        <f>+D47</f>
        <v>#REF!</v>
      </c>
      <c r="E100" s="10" t="e">
        <f>#REF!</f>
        <v>#REF!</v>
      </c>
      <c r="F100" s="15" t="e">
        <f>#REF!</f>
        <v>#REF!</v>
      </c>
      <c r="G100" s="15" t="e">
        <f>#REF!</f>
        <v>#REF!</v>
      </c>
      <c r="H100" s="15" t="e">
        <f>#REF!</f>
        <v>#REF!</v>
      </c>
      <c r="I100" s="15" t="e">
        <f>#REF!</f>
        <v>#REF!</v>
      </c>
      <c r="J100" s="15" t="e">
        <f>#REF!</f>
        <v>#REF!</v>
      </c>
      <c r="K100" s="15" t="e">
        <f>#REF!</f>
        <v>#REF!</v>
      </c>
      <c r="L100" s="15" t="e">
        <f>#REF!</f>
        <v>#REF!</v>
      </c>
      <c r="M100" s="15" t="e">
        <f>#REF!</f>
        <v>#REF!</v>
      </c>
      <c r="N100" s="15" t="e">
        <f>#REF!</f>
        <v>#REF!</v>
      </c>
      <c r="O100" s="15" t="e">
        <f>#REF!</f>
        <v>#REF!</v>
      </c>
      <c r="P100" s="15" t="e">
        <f>#REF!</f>
        <v>#REF!</v>
      </c>
      <c r="Q100" s="15" t="e">
        <f>#REF!</f>
        <v>#REF!</v>
      </c>
      <c r="R100" s="15" t="e">
        <f>#REF!</f>
        <v>#REF!</v>
      </c>
      <c r="S100" s="15" t="e">
        <f>#REF!</f>
        <v>#REF!</v>
      </c>
      <c r="T100" s="15" t="e">
        <f>#REF!</f>
        <v>#REF!</v>
      </c>
      <c r="U100" s="15" t="e">
        <f>#REF!</f>
        <v>#REF!</v>
      </c>
      <c r="V100" s="15" t="e">
        <f>#REF!</f>
        <v>#REF!</v>
      </c>
      <c r="W100" s="15" t="e">
        <f>#REF!</f>
        <v>#REF!</v>
      </c>
      <c r="X100" s="15" t="e">
        <f>#REF!</f>
        <v>#REF!</v>
      </c>
      <c r="Y100" s="15" t="e">
        <f>#REF!</f>
        <v>#REF!</v>
      </c>
      <c r="Z100" s="15" t="e">
        <f>#REF!</f>
        <v>#REF!</v>
      </c>
      <c r="AA100" s="15" t="e">
        <f>#REF!</f>
        <v>#REF!</v>
      </c>
      <c r="AB100" s="16" t="e">
        <f>#REF!</f>
        <v>#REF!</v>
      </c>
      <c r="AC100" s="12" t="e">
        <f>+SUM(E100:AB100)*D100</f>
        <v>#REF!</v>
      </c>
    </row>
    <row r="101" spans="1:29" ht="15" x14ac:dyDescent="0.2">
      <c r="A101" s="197"/>
      <c r="B101" s="197"/>
      <c r="C101" s="17" t="s">
        <v>36</v>
      </c>
      <c r="D101" s="18" t="e">
        <f>+D48</f>
        <v>#REF!</v>
      </c>
      <c r="E101" s="19" t="e">
        <f>#REF!</f>
        <v>#REF!</v>
      </c>
      <c r="F101" s="20" t="e">
        <f>#REF!</f>
        <v>#REF!</v>
      </c>
      <c r="G101" s="20" t="e">
        <f>#REF!</f>
        <v>#REF!</v>
      </c>
      <c r="H101" s="20" t="e">
        <f>#REF!</f>
        <v>#REF!</v>
      </c>
      <c r="I101" s="20" t="e">
        <f>#REF!</f>
        <v>#REF!</v>
      </c>
      <c r="J101" s="20" t="e">
        <f>#REF!</f>
        <v>#REF!</v>
      </c>
      <c r="K101" s="20" t="e">
        <f>#REF!</f>
        <v>#REF!</v>
      </c>
      <c r="L101" s="20" t="e">
        <f>#REF!</f>
        <v>#REF!</v>
      </c>
      <c r="M101" s="20" t="e">
        <f>#REF!</f>
        <v>#REF!</v>
      </c>
      <c r="N101" s="20" t="e">
        <f>#REF!</f>
        <v>#REF!</v>
      </c>
      <c r="O101" s="20" t="e">
        <f>#REF!</f>
        <v>#REF!</v>
      </c>
      <c r="P101" s="20" t="e">
        <f>#REF!</f>
        <v>#REF!</v>
      </c>
      <c r="Q101" s="20" t="e">
        <f>#REF!</f>
        <v>#REF!</v>
      </c>
      <c r="R101" s="20" t="e">
        <f>#REF!</f>
        <v>#REF!</v>
      </c>
      <c r="S101" s="20" t="e">
        <f>#REF!</f>
        <v>#REF!</v>
      </c>
      <c r="T101" s="20" t="e">
        <f>#REF!</f>
        <v>#REF!</v>
      </c>
      <c r="U101" s="20" t="e">
        <f>#REF!</f>
        <v>#REF!</v>
      </c>
      <c r="V101" s="20" t="e">
        <f>#REF!</f>
        <v>#REF!</v>
      </c>
      <c r="W101" s="20" t="e">
        <f>#REF!</f>
        <v>#REF!</v>
      </c>
      <c r="X101" s="20" t="e">
        <f>#REF!</f>
        <v>#REF!</v>
      </c>
      <c r="Y101" s="20" t="e">
        <f>#REF!</f>
        <v>#REF!</v>
      </c>
      <c r="Z101" s="20" t="e">
        <f>#REF!</f>
        <v>#REF!</v>
      </c>
      <c r="AA101" s="20" t="e">
        <f>#REF!</f>
        <v>#REF!</v>
      </c>
      <c r="AB101" s="21" t="e">
        <f>#REF!</f>
        <v>#REF!</v>
      </c>
      <c r="AC101" s="12" t="e">
        <f>+SUM(E101:AB101)*D101</f>
        <v>#REF!</v>
      </c>
    </row>
    <row r="102" spans="1:29" ht="15" x14ac:dyDescent="0.2">
      <c r="A102" s="197"/>
      <c r="B102" s="197"/>
      <c r="C102" s="22" t="s">
        <v>37</v>
      </c>
      <c r="D102" s="23" t="e">
        <f>+D49</f>
        <v>#REF!</v>
      </c>
      <c r="E102" s="24" t="e">
        <f>#REF!</f>
        <v>#REF!</v>
      </c>
      <c r="F102" s="25" t="e">
        <f>#REF!</f>
        <v>#REF!</v>
      </c>
      <c r="G102" s="25" t="e">
        <f>#REF!</f>
        <v>#REF!</v>
      </c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 t="e">
        <f>#REF!</f>
        <v>#REF!</v>
      </c>
      <c r="O102" s="25" t="e">
        <f>#REF!</f>
        <v>#REF!</v>
      </c>
      <c r="P102" s="25" t="e">
        <f>#REF!</f>
        <v>#REF!</v>
      </c>
      <c r="Q102" s="25" t="e">
        <f>#REF!</f>
        <v>#REF!</v>
      </c>
      <c r="R102" s="25" t="e">
        <f>#REF!</f>
        <v>#REF!</v>
      </c>
      <c r="S102" s="25" t="e">
        <f>#REF!</f>
        <v>#REF!</v>
      </c>
      <c r="T102" s="25" t="e">
        <f>#REF!</f>
        <v>#REF!</v>
      </c>
      <c r="U102" s="25" t="e">
        <f>#REF!</f>
        <v>#REF!</v>
      </c>
      <c r="V102" s="25" t="e">
        <f>#REF!</f>
        <v>#REF!</v>
      </c>
      <c r="W102" s="25" t="e">
        <f>#REF!</f>
        <v>#REF!</v>
      </c>
      <c r="X102" s="25" t="e">
        <f>#REF!</f>
        <v>#REF!</v>
      </c>
      <c r="Y102" s="25" t="e">
        <f>#REF!</f>
        <v>#REF!</v>
      </c>
      <c r="Z102" s="25" t="e">
        <f>#REF!</f>
        <v>#REF!</v>
      </c>
      <c r="AA102" s="25" t="e">
        <f>#REF!</f>
        <v>#REF!</v>
      </c>
      <c r="AB102" s="26" t="e">
        <f>#REF!</f>
        <v>#REF!</v>
      </c>
      <c r="AC102" s="12" t="e">
        <f>+SUM(E102:AB102)*D102</f>
        <v>#REF!</v>
      </c>
    </row>
    <row r="103" spans="1:29" ht="15" thickBot="1" x14ac:dyDescent="0.25">
      <c r="A103" s="198"/>
      <c r="B103" s="198"/>
      <c r="C103" s="27" t="s">
        <v>34</v>
      </c>
      <c r="D103" s="28" t="e">
        <f>+SUM(D100:D102)</f>
        <v>#REF!</v>
      </c>
      <c r="E103" s="29" t="e">
        <f>SUMPRODUCT($D100:$D102,E100:E102)</f>
        <v>#REF!</v>
      </c>
      <c r="F103" s="29" t="e">
        <f t="shared" ref="F103" si="243">SUMPRODUCT($D100:$D102,F100:F102)</f>
        <v>#REF!</v>
      </c>
      <c r="G103" s="29" t="e">
        <f t="shared" ref="G103" si="244">SUMPRODUCT($D100:$D102,G100:G102)</f>
        <v>#REF!</v>
      </c>
      <c r="H103" s="29" t="e">
        <f t="shared" ref="H103" si="245">SUMPRODUCT($D100:$D102,H100:H102)</f>
        <v>#REF!</v>
      </c>
      <c r="I103" s="29" t="e">
        <f t="shared" ref="I103" si="246">SUMPRODUCT($D100:$D102,I100:I102)</f>
        <v>#REF!</v>
      </c>
      <c r="J103" s="29" t="e">
        <f t="shared" ref="J103" si="247">SUMPRODUCT($D100:$D102,J100:J102)</f>
        <v>#REF!</v>
      </c>
      <c r="K103" s="29" t="e">
        <f t="shared" ref="K103" si="248">SUMPRODUCT($D100:$D102,K100:K102)</f>
        <v>#REF!</v>
      </c>
      <c r="L103" s="29" t="e">
        <f t="shared" ref="L103" si="249">SUMPRODUCT($D100:$D102,L100:L102)</f>
        <v>#REF!</v>
      </c>
      <c r="M103" s="29" t="e">
        <f t="shared" ref="M103" si="250">SUMPRODUCT($D100:$D102,M100:M102)</f>
        <v>#REF!</v>
      </c>
      <c r="N103" s="29" t="e">
        <f t="shared" ref="N103" si="251">SUMPRODUCT($D100:$D102,N100:N102)</f>
        <v>#REF!</v>
      </c>
      <c r="O103" s="29" t="e">
        <f t="shared" ref="O103" si="252">SUMPRODUCT($D100:$D102,O100:O102)</f>
        <v>#REF!</v>
      </c>
      <c r="P103" s="29" t="e">
        <f t="shared" ref="P103" si="253">SUMPRODUCT($D100:$D102,P100:P102)</f>
        <v>#REF!</v>
      </c>
      <c r="Q103" s="29" t="e">
        <f t="shared" ref="Q103" si="254">SUMPRODUCT($D100:$D102,Q100:Q102)</f>
        <v>#REF!</v>
      </c>
      <c r="R103" s="29" t="e">
        <f t="shared" ref="R103" si="255">SUMPRODUCT($D100:$D102,R100:R102)</f>
        <v>#REF!</v>
      </c>
      <c r="S103" s="29" t="e">
        <f t="shared" ref="S103" si="256">SUMPRODUCT($D100:$D102,S100:S102)</f>
        <v>#REF!</v>
      </c>
      <c r="T103" s="29" t="e">
        <f t="shared" ref="T103" si="257">SUMPRODUCT($D100:$D102,T100:T102)</f>
        <v>#REF!</v>
      </c>
      <c r="U103" s="29" t="e">
        <f t="shared" ref="U103" si="258">SUMPRODUCT($D100:$D102,U100:U102)</f>
        <v>#REF!</v>
      </c>
      <c r="V103" s="29" t="e">
        <f t="shared" ref="V103" si="259">SUMPRODUCT($D100:$D102,V100:V102)</f>
        <v>#REF!</v>
      </c>
      <c r="W103" s="29" t="e">
        <f t="shared" ref="W103" si="260">SUMPRODUCT($D100:$D102,W100:W102)</f>
        <v>#REF!</v>
      </c>
      <c r="X103" s="29" t="e">
        <f t="shared" ref="X103" si="261">SUMPRODUCT($D100:$D102,X100:X102)</f>
        <v>#REF!</v>
      </c>
      <c r="Y103" s="29" t="e">
        <f t="shared" ref="Y103" si="262">SUMPRODUCT($D100:$D102,Y100:Y102)</f>
        <v>#REF!</v>
      </c>
      <c r="Z103" s="29" t="e">
        <f t="shared" ref="Z103" si="263">SUMPRODUCT($D100:$D102,Z100:Z102)</f>
        <v>#REF!</v>
      </c>
      <c r="AA103" s="29" t="e">
        <f t="shared" ref="AA103" si="264">SUMPRODUCT($D100:$D102,AA100:AA102)</f>
        <v>#REF!</v>
      </c>
      <c r="AB103" s="29" t="e">
        <f t="shared" ref="AB103" si="265">SUMPRODUCT($D100:$D102,AB100:AB102)</f>
        <v>#REF!</v>
      </c>
      <c r="AC103" s="30" t="e">
        <f>+SUM(E103:AB103)</f>
        <v>#REF!</v>
      </c>
    </row>
    <row r="104" spans="1:29" ht="15" x14ac:dyDescent="0.2">
      <c r="A104" s="196" t="e">
        <f t="shared" ref="A104" si="266">A51</f>
        <v>#REF!</v>
      </c>
      <c r="B104" s="196"/>
      <c r="C104" s="13" t="s">
        <v>35</v>
      </c>
      <c r="D104" s="14" t="e">
        <f>+D51</f>
        <v>#REF!</v>
      </c>
      <c r="E104" s="10" t="e">
        <f>#REF!</f>
        <v>#REF!</v>
      </c>
      <c r="F104" s="15" t="e">
        <f>#REF!</f>
        <v>#REF!</v>
      </c>
      <c r="G104" s="15" t="e">
        <f>#REF!</f>
        <v>#REF!</v>
      </c>
      <c r="H104" s="15" t="e">
        <f>#REF!</f>
        <v>#REF!</v>
      </c>
      <c r="I104" s="15" t="e">
        <f>#REF!</f>
        <v>#REF!</v>
      </c>
      <c r="J104" s="15" t="e">
        <f>#REF!</f>
        <v>#REF!</v>
      </c>
      <c r="K104" s="15" t="e">
        <f>#REF!</f>
        <v>#REF!</v>
      </c>
      <c r="L104" s="15" t="e">
        <f>#REF!</f>
        <v>#REF!</v>
      </c>
      <c r="M104" s="15" t="e">
        <f>#REF!</f>
        <v>#REF!</v>
      </c>
      <c r="N104" s="15" t="e">
        <f>#REF!</f>
        <v>#REF!</v>
      </c>
      <c r="O104" s="15" t="e">
        <f>#REF!</f>
        <v>#REF!</v>
      </c>
      <c r="P104" s="15" t="e">
        <f>#REF!</f>
        <v>#REF!</v>
      </c>
      <c r="Q104" s="15" t="e">
        <f>#REF!</f>
        <v>#REF!</v>
      </c>
      <c r="R104" s="15" t="e">
        <f>#REF!</f>
        <v>#REF!</v>
      </c>
      <c r="S104" s="15" t="e">
        <f>#REF!</f>
        <v>#REF!</v>
      </c>
      <c r="T104" s="15" t="e">
        <f>#REF!</f>
        <v>#REF!</v>
      </c>
      <c r="U104" s="15" t="e">
        <f>#REF!</f>
        <v>#REF!</v>
      </c>
      <c r="V104" s="15" t="e">
        <f>#REF!</f>
        <v>#REF!</v>
      </c>
      <c r="W104" s="15" t="e">
        <f>#REF!</f>
        <v>#REF!</v>
      </c>
      <c r="X104" s="15" t="e">
        <f>#REF!</f>
        <v>#REF!</v>
      </c>
      <c r="Y104" s="15" t="e">
        <f>#REF!</f>
        <v>#REF!</v>
      </c>
      <c r="Z104" s="15" t="e">
        <f>#REF!</f>
        <v>#REF!</v>
      </c>
      <c r="AA104" s="15" t="e">
        <f>#REF!</f>
        <v>#REF!</v>
      </c>
      <c r="AB104" s="16" t="e">
        <f>#REF!</f>
        <v>#REF!</v>
      </c>
      <c r="AC104" s="12" t="e">
        <f>+SUM(E104:AB104)*D104</f>
        <v>#REF!</v>
      </c>
    </row>
    <row r="105" spans="1:29" ht="15" x14ac:dyDescent="0.2">
      <c r="A105" s="197"/>
      <c r="B105" s="197"/>
      <c r="C105" s="17" t="s">
        <v>36</v>
      </c>
      <c r="D105" s="18" t="e">
        <f>+D52</f>
        <v>#REF!</v>
      </c>
      <c r="E105" s="19" t="e">
        <f>#REF!</f>
        <v>#REF!</v>
      </c>
      <c r="F105" s="20" t="e">
        <f>#REF!</f>
        <v>#REF!</v>
      </c>
      <c r="G105" s="20" t="e">
        <f>#REF!</f>
        <v>#REF!</v>
      </c>
      <c r="H105" s="20" t="e">
        <f>#REF!</f>
        <v>#REF!</v>
      </c>
      <c r="I105" s="20" t="e">
        <f>#REF!</f>
        <v>#REF!</v>
      </c>
      <c r="J105" s="20" t="e">
        <f>#REF!</f>
        <v>#REF!</v>
      </c>
      <c r="K105" s="20" t="e">
        <f>#REF!</f>
        <v>#REF!</v>
      </c>
      <c r="L105" s="20" t="e">
        <f>#REF!</f>
        <v>#REF!</v>
      </c>
      <c r="M105" s="20" t="e">
        <f>#REF!</f>
        <v>#REF!</v>
      </c>
      <c r="N105" s="20" t="e">
        <f>#REF!</f>
        <v>#REF!</v>
      </c>
      <c r="O105" s="20" t="e">
        <f>#REF!</f>
        <v>#REF!</v>
      </c>
      <c r="P105" s="20" t="e">
        <f>#REF!</f>
        <v>#REF!</v>
      </c>
      <c r="Q105" s="20" t="e">
        <f>#REF!</f>
        <v>#REF!</v>
      </c>
      <c r="R105" s="20" t="e">
        <f>#REF!</f>
        <v>#REF!</v>
      </c>
      <c r="S105" s="20" t="e">
        <f>#REF!</f>
        <v>#REF!</v>
      </c>
      <c r="T105" s="20" t="e">
        <f>#REF!</f>
        <v>#REF!</v>
      </c>
      <c r="U105" s="20" t="e">
        <f>#REF!</f>
        <v>#REF!</v>
      </c>
      <c r="V105" s="20" t="e">
        <f>#REF!</f>
        <v>#REF!</v>
      </c>
      <c r="W105" s="20" t="e">
        <f>#REF!</f>
        <v>#REF!</v>
      </c>
      <c r="X105" s="20" t="e">
        <f>#REF!</f>
        <v>#REF!</v>
      </c>
      <c r="Y105" s="20" t="e">
        <f>#REF!</f>
        <v>#REF!</v>
      </c>
      <c r="Z105" s="20" t="e">
        <f>#REF!</f>
        <v>#REF!</v>
      </c>
      <c r="AA105" s="20" t="e">
        <f>#REF!</f>
        <v>#REF!</v>
      </c>
      <c r="AB105" s="21" t="e">
        <f>#REF!</f>
        <v>#REF!</v>
      </c>
      <c r="AC105" s="12" t="e">
        <f>+SUM(E105:AB105)*D105</f>
        <v>#REF!</v>
      </c>
    </row>
    <row r="106" spans="1:29" ht="15" x14ac:dyDescent="0.2">
      <c r="A106" s="197"/>
      <c r="B106" s="197"/>
      <c r="C106" s="22" t="s">
        <v>37</v>
      </c>
      <c r="D106" s="23" t="e">
        <f>+D53</f>
        <v>#REF!</v>
      </c>
      <c r="E106" s="24" t="e">
        <f>#REF!</f>
        <v>#REF!</v>
      </c>
      <c r="F106" s="25" t="e">
        <f>#REF!</f>
        <v>#REF!</v>
      </c>
      <c r="G106" s="25" t="e">
        <f>#REF!</f>
        <v>#REF!</v>
      </c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 t="e">
        <f>#REF!</f>
        <v>#REF!</v>
      </c>
      <c r="O106" s="25" t="e">
        <f>#REF!</f>
        <v>#REF!</v>
      </c>
      <c r="P106" s="25" t="e">
        <f>#REF!</f>
        <v>#REF!</v>
      </c>
      <c r="Q106" s="25" t="e">
        <f>#REF!</f>
        <v>#REF!</v>
      </c>
      <c r="R106" s="25" t="e">
        <f>#REF!</f>
        <v>#REF!</v>
      </c>
      <c r="S106" s="25" t="e">
        <f>#REF!</f>
        <v>#REF!</v>
      </c>
      <c r="T106" s="25" t="e">
        <f>#REF!</f>
        <v>#REF!</v>
      </c>
      <c r="U106" s="25" t="e">
        <f>#REF!</f>
        <v>#REF!</v>
      </c>
      <c r="V106" s="25" t="e">
        <f>#REF!</f>
        <v>#REF!</v>
      </c>
      <c r="W106" s="25" t="e">
        <f>#REF!</f>
        <v>#REF!</v>
      </c>
      <c r="X106" s="25" t="e">
        <f>#REF!</f>
        <v>#REF!</v>
      </c>
      <c r="Y106" s="25" t="e">
        <f>#REF!</f>
        <v>#REF!</v>
      </c>
      <c r="Z106" s="25" t="e">
        <f>#REF!</f>
        <v>#REF!</v>
      </c>
      <c r="AA106" s="25" t="e">
        <f>#REF!</f>
        <v>#REF!</v>
      </c>
      <c r="AB106" s="26" t="e">
        <f>#REF!</f>
        <v>#REF!</v>
      </c>
      <c r="AC106" s="12" t="e">
        <f>+SUM(E106:AB106)*D106</f>
        <v>#REF!</v>
      </c>
    </row>
    <row r="107" spans="1:29" ht="15" thickBot="1" x14ac:dyDescent="0.25">
      <c r="A107" s="198"/>
      <c r="B107" s="198"/>
      <c r="C107" s="27" t="s">
        <v>34</v>
      </c>
      <c r="D107" s="28" t="e">
        <f>+SUM(D104:D106)</f>
        <v>#REF!</v>
      </c>
      <c r="E107" s="29" t="e">
        <f>SUMPRODUCT($D104:$D106,E104:E106)</f>
        <v>#REF!</v>
      </c>
      <c r="F107" s="29" t="e">
        <f t="shared" ref="F107" si="267">SUMPRODUCT($D104:$D106,F104:F106)</f>
        <v>#REF!</v>
      </c>
      <c r="G107" s="29" t="e">
        <f t="shared" ref="G107" si="268">SUMPRODUCT($D104:$D106,G104:G106)</f>
        <v>#REF!</v>
      </c>
      <c r="H107" s="29" t="e">
        <f t="shared" ref="H107" si="269">SUMPRODUCT($D104:$D106,H104:H106)</f>
        <v>#REF!</v>
      </c>
      <c r="I107" s="29" t="e">
        <f t="shared" ref="I107" si="270">SUMPRODUCT($D104:$D106,I104:I106)</f>
        <v>#REF!</v>
      </c>
      <c r="J107" s="29" t="e">
        <f t="shared" ref="J107" si="271">SUMPRODUCT($D104:$D106,J104:J106)</f>
        <v>#REF!</v>
      </c>
      <c r="K107" s="29" t="e">
        <f t="shared" ref="K107" si="272">SUMPRODUCT($D104:$D106,K104:K106)</f>
        <v>#REF!</v>
      </c>
      <c r="L107" s="29" t="e">
        <f t="shared" ref="L107" si="273">SUMPRODUCT($D104:$D106,L104:L106)</f>
        <v>#REF!</v>
      </c>
      <c r="M107" s="29" t="e">
        <f t="shared" ref="M107" si="274">SUMPRODUCT($D104:$D106,M104:M106)</f>
        <v>#REF!</v>
      </c>
      <c r="N107" s="29" t="e">
        <f t="shared" ref="N107" si="275">SUMPRODUCT($D104:$D106,N104:N106)</f>
        <v>#REF!</v>
      </c>
      <c r="O107" s="29" t="e">
        <f t="shared" ref="O107" si="276">SUMPRODUCT($D104:$D106,O104:O106)</f>
        <v>#REF!</v>
      </c>
      <c r="P107" s="29" t="e">
        <f t="shared" ref="P107" si="277">SUMPRODUCT($D104:$D106,P104:P106)</f>
        <v>#REF!</v>
      </c>
      <c r="Q107" s="29" t="e">
        <f t="shared" ref="Q107" si="278">SUMPRODUCT($D104:$D106,Q104:Q106)</f>
        <v>#REF!</v>
      </c>
      <c r="R107" s="29" t="e">
        <f t="shared" ref="R107" si="279">SUMPRODUCT($D104:$D106,R104:R106)</f>
        <v>#REF!</v>
      </c>
      <c r="S107" s="29" t="e">
        <f t="shared" ref="S107" si="280">SUMPRODUCT($D104:$D106,S104:S106)</f>
        <v>#REF!</v>
      </c>
      <c r="T107" s="29" t="e">
        <f t="shared" ref="T107" si="281">SUMPRODUCT($D104:$D106,T104:T106)</f>
        <v>#REF!</v>
      </c>
      <c r="U107" s="29" t="e">
        <f t="shared" ref="U107" si="282">SUMPRODUCT($D104:$D106,U104:U106)</f>
        <v>#REF!</v>
      </c>
      <c r="V107" s="29" t="e">
        <f t="shared" ref="V107" si="283">SUMPRODUCT($D104:$D106,V104:V106)</f>
        <v>#REF!</v>
      </c>
      <c r="W107" s="29" t="e">
        <f t="shared" ref="W107" si="284">SUMPRODUCT($D104:$D106,W104:W106)</f>
        <v>#REF!</v>
      </c>
      <c r="X107" s="29" t="e">
        <f t="shared" ref="X107" si="285">SUMPRODUCT($D104:$D106,X104:X106)</f>
        <v>#REF!</v>
      </c>
      <c r="Y107" s="29" t="e">
        <f t="shared" ref="Y107" si="286">SUMPRODUCT($D104:$D106,Y104:Y106)</f>
        <v>#REF!</v>
      </c>
      <c r="Z107" s="29" t="e">
        <f t="shared" ref="Z107" si="287">SUMPRODUCT($D104:$D106,Z104:Z106)</f>
        <v>#REF!</v>
      </c>
      <c r="AA107" s="29" t="e">
        <f t="shared" ref="AA107" si="288">SUMPRODUCT($D104:$D106,AA104:AA106)</f>
        <v>#REF!</v>
      </c>
      <c r="AB107" s="29" t="e">
        <f t="shared" ref="AB107" si="289">SUMPRODUCT($D104:$D106,AB104:AB106)</f>
        <v>#REF!</v>
      </c>
      <c r="AC107" s="30" t="e">
        <f>+SUM(E107:AB107)</f>
        <v>#REF!</v>
      </c>
    </row>
    <row r="108" spans="1:29" ht="15" x14ac:dyDescent="0.2">
      <c r="A108" s="196" t="e">
        <f t="shared" ref="A108" si="290">A55</f>
        <v>#REF!</v>
      </c>
      <c r="B108" s="196"/>
      <c r="C108" s="13" t="s">
        <v>35</v>
      </c>
      <c r="D108" s="14" t="e">
        <f>+D55</f>
        <v>#REF!</v>
      </c>
      <c r="E108" s="10" t="e">
        <f>#REF!</f>
        <v>#REF!</v>
      </c>
      <c r="F108" s="15" t="e">
        <f>#REF!</f>
        <v>#REF!</v>
      </c>
      <c r="G108" s="15" t="e">
        <f>#REF!</f>
        <v>#REF!</v>
      </c>
      <c r="H108" s="15" t="e">
        <f>#REF!</f>
        <v>#REF!</v>
      </c>
      <c r="I108" s="15" t="e">
        <f>#REF!</f>
        <v>#REF!</v>
      </c>
      <c r="J108" s="15" t="e">
        <f>#REF!</f>
        <v>#REF!</v>
      </c>
      <c r="K108" s="15" t="e">
        <f>#REF!</f>
        <v>#REF!</v>
      </c>
      <c r="L108" s="15" t="e">
        <f>#REF!</f>
        <v>#REF!</v>
      </c>
      <c r="M108" s="15" t="e">
        <f>#REF!</f>
        <v>#REF!</v>
      </c>
      <c r="N108" s="15" t="e">
        <f>#REF!</f>
        <v>#REF!</v>
      </c>
      <c r="O108" s="15" t="e">
        <f>#REF!</f>
        <v>#REF!</v>
      </c>
      <c r="P108" s="15" t="e">
        <f>#REF!</f>
        <v>#REF!</v>
      </c>
      <c r="Q108" s="15" t="e">
        <f>#REF!</f>
        <v>#REF!</v>
      </c>
      <c r="R108" s="15" t="e">
        <f>#REF!</f>
        <v>#REF!</v>
      </c>
      <c r="S108" s="15" t="e">
        <f>#REF!</f>
        <v>#REF!</v>
      </c>
      <c r="T108" s="15" t="e">
        <f>#REF!</f>
        <v>#REF!</v>
      </c>
      <c r="U108" s="15" t="e">
        <f>#REF!</f>
        <v>#REF!</v>
      </c>
      <c r="V108" s="15" t="e">
        <f>#REF!</f>
        <v>#REF!</v>
      </c>
      <c r="W108" s="15" t="e">
        <f>#REF!</f>
        <v>#REF!</v>
      </c>
      <c r="X108" s="15" t="e">
        <f>#REF!</f>
        <v>#REF!</v>
      </c>
      <c r="Y108" s="15" t="e">
        <f>#REF!</f>
        <v>#REF!</v>
      </c>
      <c r="Z108" s="15" t="e">
        <f>#REF!</f>
        <v>#REF!</v>
      </c>
      <c r="AA108" s="15" t="e">
        <f>#REF!</f>
        <v>#REF!</v>
      </c>
      <c r="AB108" s="16" t="e">
        <f>#REF!</f>
        <v>#REF!</v>
      </c>
      <c r="AC108" s="12" t="e">
        <f>+SUM(E108:AB108)*D108</f>
        <v>#REF!</v>
      </c>
    </row>
    <row r="109" spans="1:29" ht="15" x14ac:dyDescent="0.2">
      <c r="A109" s="197"/>
      <c r="B109" s="197"/>
      <c r="C109" s="17" t="s">
        <v>36</v>
      </c>
      <c r="D109" s="18" t="e">
        <f>+D56</f>
        <v>#REF!</v>
      </c>
      <c r="E109" s="19" t="e">
        <f>#REF!</f>
        <v>#REF!</v>
      </c>
      <c r="F109" s="20" t="e">
        <f>#REF!</f>
        <v>#REF!</v>
      </c>
      <c r="G109" s="20" t="e">
        <f>#REF!</f>
        <v>#REF!</v>
      </c>
      <c r="H109" s="20" t="e">
        <f>#REF!</f>
        <v>#REF!</v>
      </c>
      <c r="I109" s="20" t="e">
        <f>#REF!</f>
        <v>#REF!</v>
      </c>
      <c r="J109" s="20" t="e">
        <f>#REF!</f>
        <v>#REF!</v>
      </c>
      <c r="K109" s="20" t="e">
        <f>#REF!</f>
        <v>#REF!</v>
      </c>
      <c r="L109" s="20" t="e">
        <f>#REF!</f>
        <v>#REF!</v>
      </c>
      <c r="M109" s="20" t="e">
        <f>#REF!</f>
        <v>#REF!</v>
      </c>
      <c r="N109" s="20" t="e">
        <f>#REF!</f>
        <v>#REF!</v>
      </c>
      <c r="O109" s="20" t="e">
        <f>#REF!</f>
        <v>#REF!</v>
      </c>
      <c r="P109" s="20" t="e">
        <f>#REF!</f>
        <v>#REF!</v>
      </c>
      <c r="Q109" s="20" t="e">
        <f>#REF!</f>
        <v>#REF!</v>
      </c>
      <c r="R109" s="20" t="e">
        <f>#REF!</f>
        <v>#REF!</v>
      </c>
      <c r="S109" s="20" t="e">
        <f>#REF!</f>
        <v>#REF!</v>
      </c>
      <c r="T109" s="20" t="e">
        <f>#REF!</f>
        <v>#REF!</v>
      </c>
      <c r="U109" s="20" t="e">
        <f>#REF!</f>
        <v>#REF!</v>
      </c>
      <c r="V109" s="20" t="e">
        <f>#REF!</f>
        <v>#REF!</v>
      </c>
      <c r="W109" s="20" t="e">
        <f>#REF!</f>
        <v>#REF!</v>
      </c>
      <c r="X109" s="20" t="e">
        <f>#REF!</f>
        <v>#REF!</v>
      </c>
      <c r="Y109" s="20" t="e">
        <f>#REF!</f>
        <v>#REF!</v>
      </c>
      <c r="Z109" s="20" t="e">
        <f>#REF!</f>
        <v>#REF!</v>
      </c>
      <c r="AA109" s="20" t="e">
        <f>#REF!</f>
        <v>#REF!</v>
      </c>
      <c r="AB109" s="21" t="e">
        <f>#REF!</f>
        <v>#REF!</v>
      </c>
      <c r="AC109" s="12" t="e">
        <f>+SUM(E109:AB109)*D109</f>
        <v>#REF!</v>
      </c>
    </row>
    <row r="110" spans="1:29" ht="15" x14ac:dyDescent="0.2">
      <c r="A110" s="197"/>
      <c r="B110" s="197"/>
      <c r="C110" s="22" t="s">
        <v>37</v>
      </c>
      <c r="D110" s="23" t="e">
        <f>+D57</f>
        <v>#REF!</v>
      </c>
      <c r="E110" s="24" t="e">
        <f>#REF!</f>
        <v>#REF!</v>
      </c>
      <c r="F110" s="25" t="e">
        <f>#REF!</f>
        <v>#REF!</v>
      </c>
      <c r="G110" s="25" t="e">
        <f>#REF!</f>
        <v>#REF!</v>
      </c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 t="e">
        <f>#REF!</f>
        <v>#REF!</v>
      </c>
      <c r="O110" s="25" t="e">
        <f>#REF!</f>
        <v>#REF!</v>
      </c>
      <c r="P110" s="25" t="e">
        <f>#REF!</f>
        <v>#REF!</v>
      </c>
      <c r="Q110" s="25" t="e">
        <f>#REF!</f>
        <v>#REF!</v>
      </c>
      <c r="R110" s="25" t="e">
        <f>#REF!</f>
        <v>#REF!</v>
      </c>
      <c r="S110" s="25" t="e">
        <f>#REF!</f>
        <v>#REF!</v>
      </c>
      <c r="T110" s="25" t="e">
        <f>#REF!</f>
        <v>#REF!</v>
      </c>
      <c r="U110" s="25" t="e">
        <f>#REF!</f>
        <v>#REF!</v>
      </c>
      <c r="V110" s="25" t="e">
        <f>#REF!</f>
        <v>#REF!</v>
      </c>
      <c r="W110" s="25" t="e">
        <f>#REF!</f>
        <v>#REF!</v>
      </c>
      <c r="X110" s="25" t="e">
        <f>#REF!</f>
        <v>#REF!</v>
      </c>
      <c r="Y110" s="25" t="e">
        <f>#REF!</f>
        <v>#REF!</v>
      </c>
      <c r="Z110" s="25" t="e">
        <f>#REF!</f>
        <v>#REF!</v>
      </c>
      <c r="AA110" s="25" t="e">
        <f>#REF!</f>
        <v>#REF!</v>
      </c>
      <c r="AB110" s="26" t="e">
        <f>#REF!</f>
        <v>#REF!</v>
      </c>
      <c r="AC110" s="12" t="e">
        <f>+SUM(E110:AB110)*D110</f>
        <v>#REF!</v>
      </c>
    </row>
    <row r="111" spans="1:29" ht="15" thickBot="1" x14ac:dyDescent="0.25">
      <c r="A111" s="198"/>
      <c r="B111" s="198"/>
      <c r="C111" s="27" t="s">
        <v>34</v>
      </c>
      <c r="D111" s="28" t="e">
        <f>+SUM(D108:D110)</f>
        <v>#REF!</v>
      </c>
      <c r="E111" s="29" t="e">
        <f>SUMPRODUCT($D108:$D110,E108:E110)</f>
        <v>#REF!</v>
      </c>
      <c r="F111" s="29" t="e">
        <f t="shared" ref="F111" si="291">SUMPRODUCT($D108:$D110,F108:F110)</f>
        <v>#REF!</v>
      </c>
      <c r="G111" s="29" t="e">
        <f t="shared" ref="G111" si="292">SUMPRODUCT($D108:$D110,G108:G110)</f>
        <v>#REF!</v>
      </c>
      <c r="H111" s="29" t="e">
        <f t="shared" ref="H111" si="293">SUMPRODUCT($D108:$D110,H108:H110)</f>
        <v>#REF!</v>
      </c>
      <c r="I111" s="29" t="e">
        <f t="shared" ref="I111" si="294">SUMPRODUCT($D108:$D110,I108:I110)</f>
        <v>#REF!</v>
      </c>
      <c r="J111" s="29" t="e">
        <f t="shared" ref="J111" si="295">SUMPRODUCT($D108:$D110,J108:J110)</f>
        <v>#REF!</v>
      </c>
      <c r="K111" s="29" t="e">
        <f t="shared" ref="K111" si="296">SUMPRODUCT($D108:$D110,K108:K110)</f>
        <v>#REF!</v>
      </c>
      <c r="L111" s="29" t="e">
        <f t="shared" ref="L111" si="297">SUMPRODUCT($D108:$D110,L108:L110)</f>
        <v>#REF!</v>
      </c>
      <c r="M111" s="29" t="e">
        <f t="shared" ref="M111" si="298">SUMPRODUCT($D108:$D110,M108:M110)</f>
        <v>#REF!</v>
      </c>
      <c r="N111" s="29" t="e">
        <f t="shared" ref="N111" si="299">SUMPRODUCT($D108:$D110,N108:N110)</f>
        <v>#REF!</v>
      </c>
      <c r="O111" s="29" t="e">
        <f t="shared" ref="O111" si="300">SUMPRODUCT($D108:$D110,O108:O110)</f>
        <v>#REF!</v>
      </c>
      <c r="P111" s="29" t="e">
        <f t="shared" ref="P111" si="301">SUMPRODUCT($D108:$D110,P108:P110)</f>
        <v>#REF!</v>
      </c>
      <c r="Q111" s="29" t="e">
        <f t="shared" ref="Q111" si="302">SUMPRODUCT($D108:$D110,Q108:Q110)</f>
        <v>#REF!</v>
      </c>
      <c r="R111" s="29" t="e">
        <f t="shared" ref="R111" si="303">SUMPRODUCT($D108:$D110,R108:R110)</f>
        <v>#REF!</v>
      </c>
      <c r="S111" s="29" t="e">
        <f t="shared" ref="S111" si="304">SUMPRODUCT($D108:$D110,S108:S110)</f>
        <v>#REF!</v>
      </c>
      <c r="T111" s="29" t="e">
        <f t="shared" ref="T111" si="305">SUMPRODUCT($D108:$D110,T108:T110)</f>
        <v>#REF!</v>
      </c>
      <c r="U111" s="29" t="e">
        <f t="shared" ref="U111" si="306">SUMPRODUCT($D108:$D110,U108:U110)</f>
        <v>#REF!</v>
      </c>
      <c r="V111" s="29" t="e">
        <f t="shared" ref="V111" si="307">SUMPRODUCT($D108:$D110,V108:V110)</f>
        <v>#REF!</v>
      </c>
      <c r="W111" s="29" t="e">
        <f t="shared" ref="W111" si="308">SUMPRODUCT($D108:$D110,W108:W110)</f>
        <v>#REF!</v>
      </c>
      <c r="X111" s="29" t="e">
        <f t="shared" ref="X111" si="309">SUMPRODUCT($D108:$D110,X108:X110)</f>
        <v>#REF!</v>
      </c>
      <c r="Y111" s="29" t="e">
        <f t="shared" ref="Y111" si="310">SUMPRODUCT($D108:$D110,Y108:Y110)</f>
        <v>#REF!</v>
      </c>
      <c r="Z111" s="29" t="e">
        <f t="shared" ref="Z111" si="311">SUMPRODUCT($D108:$D110,Z108:Z110)</f>
        <v>#REF!</v>
      </c>
      <c r="AA111" s="29" t="e">
        <f t="shared" ref="AA111" si="312">SUMPRODUCT($D108:$D110,AA108:AA110)</f>
        <v>#REF!</v>
      </c>
      <c r="AB111" s="29" t="e">
        <f t="shared" ref="AB111" si="313">SUMPRODUCT($D108:$D110,AB108:AB110)</f>
        <v>#REF!</v>
      </c>
      <c r="AC111" s="30" t="e">
        <f>+SUM(E111:AB111)</f>
        <v>#REF!</v>
      </c>
    </row>
  </sheetData>
  <autoFilter ref="A63:AC111" xr:uid="{00000000-0009-0000-0000-000002000000}"/>
  <mergeCells count="50">
    <mergeCell ref="A100:A103"/>
    <mergeCell ref="A104:A107"/>
    <mergeCell ref="A108:A111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92:A95"/>
    <mergeCell ref="B64:B67"/>
    <mergeCell ref="A68:A71"/>
    <mergeCell ref="A72:A75"/>
    <mergeCell ref="A76:A79"/>
    <mergeCell ref="A64:A67"/>
    <mergeCell ref="B68:B71"/>
    <mergeCell ref="B72:B75"/>
    <mergeCell ref="B76:B79"/>
    <mergeCell ref="B31:B34"/>
    <mergeCell ref="B35:B38"/>
    <mergeCell ref="B39:B42"/>
    <mergeCell ref="B47:B50"/>
    <mergeCell ref="B51:B54"/>
    <mergeCell ref="B11:B14"/>
    <mergeCell ref="B15:B18"/>
    <mergeCell ref="B23:B26"/>
    <mergeCell ref="B27:B30"/>
    <mergeCell ref="B19:B22"/>
    <mergeCell ref="D2:E2"/>
    <mergeCell ref="B108:B111"/>
    <mergeCell ref="C9:D9"/>
    <mergeCell ref="A96:A99"/>
    <mergeCell ref="B96:B99"/>
    <mergeCell ref="B100:B103"/>
    <mergeCell ref="B104:B107"/>
    <mergeCell ref="B88:B91"/>
    <mergeCell ref="B92:B95"/>
    <mergeCell ref="B84:B87"/>
    <mergeCell ref="B80:B83"/>
    <mergeCell ref="A80:A83"/>
    <mergeCell ref="A84:A87"/>
    <mergeCell ref="A88:A91"/>
    <mergeCell ref="B55:B58"/>
    <mergeCell ref="B43:B46"/>
  </mergeCells>
  <phoneticPr fontId="3" type="noConversion"/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ignoredErrors>
    <ignoredError sqref="A12:A58 A11 F11:AC11 C12:AC58 C11:D11" unlocked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E528C-14EE-4D47-AE65-4F99A0CE4ED8}">
  <sheetPr>
    <tabColor rgb="FF00B050"/>
    <pageSetUpPr fitToPage="1"/>
  </sheetPr>
  <dimension ref="A1:H43"/>
  <sheetViews>
    <sheetView showGridLines="0" zoomScale="70" zoomScaleNormal="70" zoomScaleSheetLayoutView="100" workbookViewId="0">
      <selection activeCell="C26" sqref="C26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106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v>80781668.127671093</v>
      </c>
      <c r="D15" s="56">
        <v>1</v>
      </c>
      <c r="E15" s="168">
        <v>80781668.127671093</v>
      </c>
      <c r="F15" s="40"/>
    </row>
    <row r="16" spans="1:8" ht="15.75" x14ac:dyDescent="0.25">
      <c r="A16" s="54"/>
      <c r="B16" s="55" t="s">
        <v>39</v>
      </c>
      <c r="C16" s="42">
        <v>80030788.565747842</v>
      </c>
      <c r="D16" s="56">
        <v>1</v>
      </c>
      <c r="E16" s="168">
        <v>80030788.565747842</v>
      </c>
      <c r="F16" s="40"/>
    </row>
    <row r="17" spans="1:7" ht="15.75" x14ac:dyDescent="0.25">
      <c r="A17" s="54"/>
      <c r="B17" s="55" t="s">
        <v>40</v>
      </c>
      <c r="C17" s="42">
        <v>84152746.383942783</v>
      </c>
      <c r="D17" s="56">
        <v>1</v>
      </c>
      <c r="E17" s="168">
        <v>84152746.383942783</v>
      </c>
      <c r="F17" s="40"/>
    </row>
    <row r="18" spans="1:7" ht="15.75" x14ac:dyDescent="0.25">
      <c r="A18" s="54"/>
      <c r="B18" s="55" t="s">
        <v>41</v>
      </c>
      <c r="C18" s="42">
        <v>80425001.669833124</v>
      </c>
      <c r="D18" s="56">
        <v>1</v>
      </c>
      <c r="E18" s="168">
        <v>80425001.669833124</v>
      </c>
      <c r="F18" s="40"/>
    </row>
    <row r="19" spans="1:7" ht="15.75" x14ac:dyDescent="0.25">
      <c r="A19" s="54"/>
      <c r="B19" s="55" t="s">
        <v>42</v>
      </c>
      <c r="C19" s="42">
        <v>83932922.785431981</v>
      </c>
      <c r="D19" s="56">
        <v>1</v>
      </c>
      <c r="E19" s="168">
        <v>83932922.785431981</v>
      </c>
      <c r="F19" s="40"/>
    </row>
    <row r="20" spans="1:7" ht="15.75" x14ac:dyDescent="0.25">
      <c r="A20" s="57"/>
      <c r="B20" s="55" t="s">
        <v>43</v>
      </c>
      <c r="C20" s="42">
        <v>79941690.761145502</v>
      </c>
      <c r="D20" s="56">
        <v>1</v>
      </c>
      <c r="E20" s="168">
        <v>79941690.761145502</v>
      </c>
      <c r="F20" s="40"/>
    </row>
    <row r="21" spans="1:7" ht="15.75" x14ac:dyDescent="0.25">
      <c r="A21" s="57"/>
      <c r="B21" s="55" t="s">
        <v>45</v>
      </c>
      <c r="C21" s="42">
        <v>82595812.390419722</v>
      </c>
      <c r="D21" s="56">
        <v>1</v>
      </c>
      <c r="E21" s="168">
        <v>82595812.390419722</v>
      </c>
      <c r="F21" s="40"/>
    </row>
    <row r="22" spans="1:7" ht="15.75" x14ac:dyDescent="0.25">
      <c r="A22" s="57"/>
      <c r="B22" s="55" t="s">
        <v>46</v>
      </c>
      <c r="C22" s="42">
        <v>83045587.611492068</v>
      </c>
      <c r="D22" s="56">
        <v>1</v>
      </c>
      <c r="E22" s="168">
        <v>83045587.611492068</v>
      </c>
      <c r="F22" s="40"/>
    </row>
    <row r="23" spans="1:7" ht="15.75" x14ac:dyDescent="0.25">
      <c r="A23" s="57"/>
      <c r="B23" s="55" t="s">
        <v>47</v>
      </c>
      <c r="C23" s="42">
        <v>81856494.696810901</v>
      </c>
      <c r="D23" s="56">
        <v>1</v>
      </c>
      <c r="E23" s="168">
        <v>81856494.696810901</v>
      </c>
      <c r="F23" s="40"/>
    </row>
    <row r="24" spans="1:7" ht="15.75" x14ac:dyDescent="0.25">
      <c r="A24" s="57"/>
      <c r="B24" s="55" t="s">
        <v>48</v>
      </c>
      <c r="C24" s="42">
        <v>84319129.18302764</v>
      </c>
      <c r="D24" s="56">
        <v>1</v>
      </c>
      <c r="E24" s="168">
        <v>84319129.18302764</v>
      </c>
      <c r="F24" s="40"/>
    </row>
    <row r="25" spans="1:7" ht="15.75" x14ac:dyDescent="0.25">
      <c r="A25" s="57"/>
      <c r="B25" s="55" t="s">
        <v>49</v>
      </c>
      <c r="C25" s="42">
        <v>82017866.534946293</v>
      </c>
      <c r="D25" s="56">
        <v>1</v>
      </c>
      <c r="E25" s="168">
        <v>82017866.534946293</v>
      </c>
      <c r="F25" s="40"/>
    </row>
    <row r="26" spans="1:7" ht="15.75" x14ac:dyDescent="0.25">
      <c r="A26" s="57"/>
      <c r="B26" s="55" t="s">
        <v>50</v>
      </c>
      <c r="C26" s="42">
        <v>82224187.650639981</v>
      </c>
      <c r="D26" s="56">
        <v>1</v>
      </c>
      <c r="E26" s="168">
        <v>82224187.650639981</v>
      </c>
      <c r="F26" s="40"/>
    </row>
    <row r="27" spans="1:7" ht="15" x14ac:dyDescent="0.25">
      <c r="B27" s="58" t="s">
        <v>34</v>
      </c>
      <c r="C27" s="59">
        <v>985323896.36110902</v>
      </c>
      <c r="D27" s="60"/>
      <c r="E27" s="170">
        <v>985323896.36110902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</sheetData>
  <sheetProtection selectLockedCells="1"/>
  <mergeCells count="8">
    <mergeCell ref="B35:F37"/>
    <mergeCell ref="B38:F38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455F6-DFEA-4A36-9EBE-B45E4DA5E8C0}">
  <sheetPr>
    <tabColor rgb="FF00B050"/>
    <pageSetUpPr fitToPage="1"/>
  </sheetPr>
  <dimension ref="A1:H47"/>
  <sheetViews>
    <sheetView showGridLines="0" topLeftCell="A14" zoomScale="70" zoomScaleNormal="70" zoomScaleSheetLayoutView="100" workbookViewId="0">
      <selection activeCell="F8" sqref="F8"/>
    </sheetView>
  </sheetViews>
  <sheetFormatPr baseColWidth="10" defaultColWidth="0" defaultRowHeight="12.75" x14ac:dyDescent="0.2"/>
  <cols>
    <col min="1" max="1" width="5.28515625" style="32" customWidth="1"/>
    <col min="2" max="2" width="29.8554687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102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6"/>
    </row>
    <row r="6" spans="1:8" ht="16.5" x14ac:dyDescent="0.25">
      <c r="B6" s="45" t="s">
        <v>56</v>
      </c>
      <c r="C6" s="47" t="s">
        <v>103</v>
      </c>
      <c r="D6" s="48"/>
    </row>
    <row r="7" spans="1:8" ht="16.5" x14ac:dyDescent="0.25">
      <c r="B7" s="45" t="s">
        <v>57</v>
      </c>
      <c r="C7" s="34"/>
      <c r="D7" s="49"/>
    </row>
    <row r="8" spans="1:8" ht="16.5" x14ac:dyDescent="0.25">
      <c r="B8" s="45" t="s">
        <v>59</v>
      </c>
      <c r="C8" s="34"/>
      <c r="D8" s="49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101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A13" s="67"/>
      <c r="B13" s="180" t="e">
        <f>CONCATENATE("AÑO ",#REF!)</f>
        <v>#REF!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2.5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7"/>
      <c r="B15" s="55" t="s">
        <v>31</v>
      </c>
      <c r="C15" s="42">
        <f>'[1]Curva faltante real 2022'!$AH51*1000*0</f>
        <v>0</v>
      </c>
      <c r="D15" s="56">
        <v>1</v>
      </c>
      <c r="E15" s="168">
        <f>+C15</f>
        <v>0</v>
      </c>
      <c r="F15" s="40"/>
    </row>
    <row r="16" spans="1:8" ht="15.75" x14ac:dyDescent="0.25">
      <c r="A16" s="57"/>
      <c r="B16" s="55" t="s">
        <v>39</v>
      </c>
      <c r="C16" s="42">
        <f>'[1]Curva faltante real 2022'!$AH52*1000*0</f>
        <v>0</v>
      </c>
      <c r="D16" s="56">
        <v>1</v>
      </c>
      <c r="E16" s="168">
        <f t="shared" ref="E16:E27" si="0">+C16</f>
        <v>0</v>
      </c>
      <c r="F16" s="40"/>
    </row>
    <row r="17" spans="1:8" ht="15.75" x14ac:dyDescent="0.25">
      <c r="A17" s="57"/>
      <c r="B17" s="55" t="s">
        <v>40</v>
      </c>
      <c r="C17" s="42">
        <f>'[1]Curva faltante real 2022'!$AH53*1000*0</f>
        <v>0</v>
      </c>
      <c r="D17" s="56">
        <v>1</v>
      </c>
      <c r="E17" s="168">
        <f t="shared" si="0"/>
        <v>0</v>
      </c>
      <c r="F17" s="40"/>
    </row>
    <row r="18" spans="1:8" ht="15.75" x14ac:dyDescent="0.25">
      <c r="A18" s="57"/>
      <c r="B18" s="55" t="s">
        <v>41</v>
      </c>
      <c r="C18" s="42">
        <f>'[1]Curva faltante real 2022'!$AH54*1000*0</f>
        <v>0</v>
      </c>
      <c r="D18" s="56">
        <v>1</v>
      </c>
      <c r="E18" s="168">
        <f t="shared" si="0"/>
        <v>0</v>
      </c>
      <c r="F18" s="40"/>
    </row>
    <row r="19" spans="1:8" ht="15.75" x14ac:dyDescent="0.25">
      <c r="A19" s="57"/>
      <c r="B19" s="55" t="s">
        <v>42</v>
      </c>
      <c r="C19" s="42">
        <f>'[1]Curva faltante real 2022'!$AH55*1000*0</f>
        <v>0</v>
      </c>
      <c r="D19" s="56">
        <v>1</v>
      </c>
      <c r="E19" s="168">
        <f t="shared" si="0"/>
        <v>0</v>
      </c>
      <c r="F19" s="40"/>
    </row>
    <row r="20" spans="1:8" ht="15.75" x14ac:dyDescent="0.25">
      <c r="A20" s="57"/>
      <c r="B20" s="55" t="s">
        <v>43</v>
      </c>
      <c r="C20" s="42">
        <f>'[1]Curva faltante real 2022'!$AH56*1000*0</f>
        <v>0</v>
      </c>
      <c r="D20" s="56">
        <v>1</v>
      </c>
      <c r="E20" s="168">
        <f t="shared" si="0"/>
        <v>0</v>
      </c>
      <c r="F20" s="40"/>
    </row>
    <row r="21" spans="1:8" ht="15.75" x14ac:dyDescent="0.25">
      <c r="A21" s="57"/>
      <c r="B21" s="55" t="s">
        <v>45</v>
      </c>
      <c r="C21" s="42">
        <f>'[1]Curva faltante real 2022'!$AH57*1000*0</f>
        <v>0</v>
      </c>
      <c r="D21" s="56">
        <v>1</v>
      </c>
      <c r="E21" s="168">
        <f t="shared" si="0"/>
        <v>0</v>
      </c>
      <c r="F21" s="40"/>
    </row>
    <row r="22" spans="1:8" ht="15.75" x14ac:dyDescent="0.25">
      <c r="A22" s="57"/>
      <c r="B22" s="55" t="s">
        <v>46</v>
      </c>
      <c r="C22" s="42">
        <f>'[1]Curva faltante real 2022'!$AH58*1000*0</f>
        <v>0</v>
      </c>
      <c r="D22" s="56">
        <v>1</v>
      </c>
      <c r="E22" s="168">
        <f t="shared" si="0"/>
        <v>0</v>
      </c>
      <c r="F22" s="40"/>
    </row>
    <row r="23" spans="1:8" ht="15.75" x14ac:dyDescent="0.25">
      <c r="A23" s="57"/>
      <c r="B23" s="55" t="s">
        <v>47</v>
      </c>
      <c r="C23" s="42">
        <f>'[1]Curva faltante real 2022'!$AH59*1000</f>
        <v>90877367.720107675</v>
      </c>
      <c r="D23" s="56">
        <v>1</v>
      </c>
      <c r="E23" s="168">
        <f t="shared" si="0"/>
        <v>90877367.720107675</v>
      </c>
      <c r="F23" s="40"/>
    </row>
    <row r="24" spans="1:8" ht="15.75" x14ac:dyDescent="0.25">
      <c r="A24" s="57"/>
      <c r="B24" s="55" t="s">
        <v>48</v>
      </c>
      <c r="C24" s="42">
        <f>'[1]Curva faltante real 2022'!$AH60*1000</f>
        <v>94573898.211837918</v>
      </c>
      <c r="D24" s="56">
        <v>1</v>
      </c>
      <c r="E24" s="168">
        <f t="shared" si="0"/>
        <v>94573898.211837918</v>
      </c>
      <c r="F24" s="40"/>
    </row>
    <row r="25" spans="1:8" ht="15.75" x14ac:dyDescent="0.25">
      <c r="A25" s="57"/>
      <c r="B25" s="55" t="s">
        <v>49</v>
      </c>
      <c r="C25" s="42">
        <f>'[1]Curva faltante real 2022'!$AH61*1000</f>
        <v>98268092.369285017</v>
      </c>
      <c r="D25" s="56">
        <v>1</v>
      </c>
      <c r="E25" s="168">
        <f t="shared" si="0"/>
        <v>98268092.369285017</v>
      </c>
      <c r="F25" s="40"/>
    </row>
    <row r="26" spans="1:8" ht="15.75" x14ac:dyDescent="0.25">
      <c r="A26" s="57"/>
      <c r="B26" s="55" t="s">
        <v>50</v>
      </c>
      <c r="C26" s="42">
        <f>'[1]Curva faltante real 2022'!$AH62*1000</f>
        <v>111363678.51476444</v>
      </c>
      <c r="D26" s="56">
        <v>1</v>
      </c>
      <c r="E26" s="168">
        <f t="shared" si="0"/>
        <v>111363678.51476444</v>
      </c>
      <c r="F26" s="40"/>
    </row>
    <row r="27" spans="1:8" ht="15" x14ac:dyDescent="0.25">
      <c r="B27" s="58" t="s">
        <v>34</v>
      </c>
      <c r="C27" s="59">
        <f>SUM(C15:C26)</f>
        <v>395083036.81599504</v>
      </c>
      <c r="D27" s="60"/>
      <c r="E27" s="168">
        <f t="shared" si="0"/>
        <v>395083036.81599504</v>
      </c>
      <c r="F27" s="62"/>
    </row>
    <row r="28" spans="1:8" ht="15" x14ac:dyDescent="0.25">
      <c r="B28" s="68"/>
      <c r="C28" s="69"/>
      <c r="D28" s="70"/>
      <c r="E28" s="171"/>
      <c r="F28" s="71"/>
      <c r="G28" s="72"/>
    </row>
    <row r="29" spans="1:8" x14ac:dyDescent="0.2">
      <c r="B29" s="73" t="s">
        <v>0</v>
      </c>
      <c r="C29" s="74"/>
      <c r="D29" s="75"/>
      <c r="E29" s="74"/>
      <c r="F29" s="74"/>
      <c r="G29" s="74"/>
      <c r="H29" s="74"/>
    </row>
    <row r="30" spans="1:8" x14ac:dyDescent="0.2">
      <c r="B30" s="74" t="s">
        <v>62</v>
      </c>
      <c r="C30" s="74"/>
      <c r="D30" s="75"/>
      <c r="E30" s="74"/>
      <c r="F30" s="74"/>
      <c r="G30" s="74"/>
      <c r="H30" s="74"/>
    </row>
    <row r="31" spans="1:8" ht="12.75" customHeight="1" x14ac:dyDescent="0.2">
      <c r="B31" s="74" t="s">
        <v>72</v>
      </c>
      <c r="C31" s="74"/>
      <c r="D31" s="75"/>
      <c r="E31" s="74"/>
      <c r="F31" s="74"/>
      <c r="G31" s="74"/>
      <c r="H31" s="74"/>
    </row>
    <row r="32" spans="1:8" x14ac:dyDescent="0.2">
      <c r="B32" s="74" t="s">
        <v>66</v>
      </c>
      <c r="C32" s="74"/>
      <c r="D32" s="75"/>
      <c r="E32" s="74"/>
      <c r="F32" s="74"/>
      <c r="G32" s="74"/>
      <c r="H32" s="74"/>
    </row>
    <row r="33" spans="2:6" x14ac:dyDescent="0.2">
      <c r="B33" s="32" t="s">
        <v>96</v>
      </c>
    </row>
    <row r="34" spans="2:6" s="33" customFormat="1" x14ac:dyDescent="0.2">
      <c r="B34" s="32" t="s">
        <v>74</v>
      </c>
      <c r="D34" s="35"/>
    </row>
    <row r="35" spans="2:6" s="33" customFormat="1" ht="12.75" customHeight="1" x14ac:dyDescent="0.2">
      <c r="B35" s="184" t="s">
        <v>99</v>
      </c>
      <c r="C35" s="184"/>
      <c r="D35" s="184"/>
      <c r="E35" s="184"/>
      <c r="F35" s="184"/>
    </row>
    <row r="36" spans="2:6" s="33" customFormat="1" x14ac:dyDescent="0.2">
      <c r="B36" s="184"/>
      <c r="C36" s="184"/>
      <c r="D36" s="184"/>
      <c r="E36" s="184"/>
      <c r="F36" s="184"/>
    </row>
    <row r="37" spans="2:6" s="33" customFormat="1" x14ac:dyDescent="0.2">
      <c r="B37" s="184"/>
      <c r="C37" s="184"/>
      <c r="D37" s="184"/>
      <c r="E37" s="184"/>
      <c r="F37" s="184"/>
    </row>
    <row r="38" spans="2:6" s="33" customFormat="1" x14ac:dyDescent="0.2">
      <c r="B38" s="33" t="s">
        <v>80</v>
      </c>
      <c r="D38" s="35"/>
    </row>
    <row r="39" spans="2:6" s="33" customFormat="1" ht="13.5" customHeight="1" x14ac:dyDescent="0.2">
      <c r="B39" s="33" t="s">
        <v>100</v>
      </c>
      <c r="D39" s="35"/>
    </row>
    <row r="40" spans="2:6" s="33" customFormat="1" ht="13.5" customHeight="1" x14ac:dyDescent="0.2">
      <c r="B40" s="32" t="s">
        <v>76</v>
      </c>
      <c r="D40" s="35"/>
    </row>
    <row r="41" spans="2:6" s="33" customFormat="1" ht="3.75" customHeight="1" x14ac:dyDescent="0.2">
      <c r="D41" s="35"/>
    </row>
    <row r="42" spans="2:6" s="33" customFormat="1" ht="3.75" customHeight="1" x14ac:dyDescent="0.2">
      <c r="D42" s="35"/>
    </row>
    <row r="43" spans="2:6" s="33" customFormat="1" ht="3.75" customHeight="1" x14ac:dyDescent="0.2">
      <c r="D43" s="35"/>
    </row>
    <row r="44" spans="2:6" ht="11.25" customHeight="1" x14ac:dyDescent="0.2"/>
    <row r="45" spans="2:6" ht="11.25" customHeight="1" x14ac:dyDescent="0.2"/>
    <row r="46" spans="2:6" ht="7.5" customHeight="1" x14ac:dyDescent="0.2"/>
    <row r="47" spans="2:6" ht="17.25" customHeight="1" x14ac:dyDescent="0.3">
      <c r="B47" s="76" t="s">
        <v>68</v>
      </c>
      <c r="C47" s="77"/>
      <c r="F47" s="78"/>
    </row>
  </sheetData>
  <sheetProtection selectLockedCells="1"/>
  <mergeCells count="7">
    <mergeCell ref="B35:F37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7FD85-A207-4F0A-ACF9-7BD0273AED99}">
  <sheetPr>
    <tabColor theme="3" tint="0.39997558519241921"/>
    <pageSetUpPr fitToPage="1"/>
  </sheetPr>
  <dimension ref="A1:AG61"/>
  <sheetViews>
    <sheetView showGridLines="0" zoomScale="90" workbookViewId="0">
      <pane xSplit="4" ySplit="10" topLeftCell="Q48" activePane="bottomRight" state="frozen"/>
      <selection activeCell="C26" sqref="C26"/>
      <selection pane="topRight" activeCell="C26" sqref="C26"/>
      <selection pane="bottomLeft" activeCell="C26" sqref="C26"/>
      <selection pane="bottomRight" activeCell="C26" sqref="C26"/>
    </sheetView>
  </sheetViews>
  <sheetFormatPr baseColWidth="10" defaultColWidth="0" defaultRowHeight="12.75" x14ac:dyDescent="0.2"/>
  <cols>
    <col min="1" max="1" width="7.85546875" style="1" customWidth="1"/>
    <col min="2" max="2" width="15.5703125" style="1" customWidth="1"/>
    <col min="3" max="3" width="9.28515625" style="1" customWidth="1"/>
    <col min="4" max="4" width="12.7109375" style="1" customWidth="1"/>
    <col min="5" max="22" width="14.42578125" style="1" bestFit="1" customWidth="1"/>
    <col min="23" max="25" width="15.5703125" style="1" bestFit="1" customWidth="1"/>
    <col min="26" max="26" width="16" style="1" customWidth="1"/>
    <col min="27" max="28" width="14.42578125" style="1" bestFit="1" customWidth="1"/>
    <col min="29" max="29" width="17.7109375" style="1" customWidth="1"/>
    <col min="30" max="30" width="19.85546875" style="1" customWidth="1"/>
    <col min="31" max="31" width="3.42578125" style="1" hidden="1" customWidth="1"/>
    <col min="32" max="32" width="5.28515625" style="1" hidden="1" customWidth="1"/>
    <col min="33" max="33" width="9.85546875" style="1" hidden="1" customWidth="1"/>
    <col min="34" max="16384" width="3.42578125" style="1" hidden="1"/>
  </cols>
  <sheetData>
    <row r="1" spans="1:33" ht="16.5" x14ac:dyDescent="0.2">
      <c r="A1" s="79" t="s">
        <v>79</v>
      </c>
    </row>
    <row r="2" spans="1:33" ht="16.5" x14ac:dyDescent="0.2">
      <c r="A2" s="79" t="s">
        <v>55</v>
      </c>
      <c r="C2" s="80"/>
      <c r="D2" s="201"/>
      <c r="E2" s="201"/>
      <c r="F2" s="201"/>
    </row>
    <row r="3" spans="1:33" ht="16.5" x14ac:dyDescent="0.2">
      <c r="A3" s="79" t="s">
        <v>56</v>
      </c>
      <c r="C3" s="80"/>
      <c r="D3" s="82" t="s">
        <v>110</v>
      </c>
      <c r="E3" s="81"/>
      <c r="F3" s="81"/>
    </row>
    <row r="4" spans="1:33" ht="16.5" x14ac:dyDescent="0.2">
      <c r="A4" s="79" t="s">
        <v>57</v>
      </c>
      <c r="C4" s="80"/>
      <c r="D4" s="2"/>
      <c r="E4" s="81"/>
      <c r="F4" s="81"/>
      <c r="H4" s="83"/>
    </row>
    <row r="5" spans="1:33" ht="16.5" x14ac:dyDescent="0.2">
      <c r="A5" s="79" t="s">
        <v>59</v>
      </c>
      <c r="C5" s="80"/>
      <c r="D5" s="2"/>
      <c r="E5" s="81"/>
      <c r="F5" s="81"/>
    </row>
    <row r="6" spans="1:33" ht="16.5" x14ac:dyDescent="0.2">
      <c r="A6" s="79" t="s">
        <v>28</v>
      </c>
      <c r="C6" s="80"/>
      <c r="D6" s="154">
        <v>2024</v>
      </c>
      <c r="E6" s="84"/>
      <c r="F6" s="84"/>
    </row>
    <row r="7" spans="1:33" ht="16.5" x14ac:dyDescent="0.2">
      <c r="A7" s="79" t="s">
        <v>29</v>
      </c>
      <c r="C7" s="80"/>
      <c r="D7" s="161" t="s">
        <v>94</v>
      </c>
      <c r="E7" s="81"/>
      <c r="F7" s="81"/>
    </row>
    <row r="8" spans="1:33" ht="13.5" customHeight="1" x14ac:dyDescent="0.25">
      <c r="A8" s="87" t="s">
        <v>60</v>
      </c>
      <c r="D8" s="85" t="s">
        <v>38</v>
      </c>
    </row>
    <row r="9" spans="1:33" ht="16.5" thickBot="1" x14ac:dyDescent="0.25">
      <c r="C9" s="199"/>
      <c r="D9" s="199"/>
    </row>
    <row r="10" spans="1:33" s="93" customFormat="1" ht="32.25" thickBot="1" x14ac:dyDescent="0.25">
      <c r="A10" s="3" t="s">
        <v>126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45292</v>
      </c>
      <c r="B11" s="202">
        <v>155197787.40151441</v>
      </c>
      <c r="C11" s="94" t="s">
        <v>35</v>
      </c>
      <c r="D11" s="95">
        <v>21</v>
      </c>
      <c r="E11" s="148">
        <v>116855.82117868209</v>
      </c>
      <c r="F11" s="149">
        <v>105478.3151608317</v>
      </c>
      <c r="G11" s="149">
        <v>100031.72725937313</v>
      </c>
      <c r="H11" s="149">
        <v>101172.36806957696</v>
      </c>
      <c r="I11" s="149">
        <v>120544.09089272982</v>
      </c>
      <c r="J11" s="149">
        <v>155997.83578309807</v>
      </c>
      <c r="K11" s="149">
        <v>185966.61093426819</v>
      </c>
      <c r="L11" s="149">
        <v>206690.29494795925</v>
      </c>
      <c r="M11" s="149">
        <v>231075.56208993125</v>
      </c>
      <c r="N11" s="149">
        <v>245106.45886766192</v>
      </c>
      <c r="O11" s="149">
        <v>257687.18226057113</v>
      </c>
      <c r="P11" s="149">
        <v>265867.88628788473</v>
      </c>
      <c r="Q11" s="149">
        <v>264278.22041213285</v>
      </c>
      <c r="R11" s="149">
        <v>256574.16078390108</v>
      </c>
      <c r="S11" s="149">
        <v>254093.92035556724</v>
      </c>
      <c r="T11" s="149">
        <v>250037.29781940812</v>
      </c>
      <c r="U11" s="149">
        <v>244246.87064469574</v>
      </c>
      <c r="V11" s="149">
        <v>279607.73648370028</v>
      </c>
      <c r="W11" s="149">
        <v>307064.45341776544</v>
      </c>
      <c r="X11" s="149">
        <v>321179.9437891008</v>
      </c>
      <c r="Y11" s="149">
        <v>306518.89408723637</v>
      </c>
      <c r="Z11" s="149">
        <v>275310.45858018653</v>
      </c>
      <c r="AA11" s="149">
        <v>229221.57372607675</v>
      </c>
      <c r="AB11" s="150">
        <v>189421.86792987815</v>
      </c>
      <c r="AC11" s="151">
        <v>110670620.58700655</v>
      </c>
      <c r="AD11" s="1">
        <v>51988814.94386398</v>
      </c>
      <c r="AF11" s="1" t="s">
        <v>1</v>
      </c>
      <c r="AG11" s="1">
        <v>1</v>
      </c>
    </row>
    <row r="12" spans="1:33" ht="15" x14ac:dyDescent="0.2">
      <c r="A12" s="191"/>
      <c r="B12" s="194"/>
      <c r="C12" s="100" t="s">
        <v>36</v>
      </c>
      <c r="D12" s="101">
        <v>4</v>
      </c>
      <c r="E12" s="145">
        <v>126827.54533727588</v>
      </c>
      <c r="F12" s="146">
        <v>112126.64142188241</v>
      </c>
      <c r="G12" s="146">
        <v>105720.53610005304</v>
      </c>
      <c r="H12" s="146">
        <v>104749.17596928126</v>
      </c>
      <c r="I12" s="146">
        <v>114181.14890912392</v>
      </c>
      <c r="J12" s="146">
        <v>128524.52553767673</v>
      </c>
      <c r="K12" s="146">
        <v>151601.2644898713</v>
      </c>
      <c r="L12" s="146">
        <v>181986.12369590937</v>
      </c>
      <c r="M12" s="146">
        <v>213667.38794952622</v>
      </c>
      <c r="N12" s="146">
        <v>233310.39033805116</v>
      </c>
      <c r="O12" s="146">
        <v>248651.36048551957</v>
      </c>
      <c r="P12" s="146">
        <v>256208.99985036612</v>
      </c>
      <c r="Q12" s="146">
        <v>254017.83459812318</v>
      </c>
      <c r="R12" s="146">
        <v>242391.93897855116</v>
      </c>
      <c r="S12" s="146">
        <v>227271.33658852018</v>
      </c>
      <c r="T12" s="146">
        <v>217850.97671457825</v>
      </c>
      <c r="U12" s="146">
        <v>209669.86131593186</v>
      </c>
      <c r="V12" s="146">
        <v>250462.49348513235</v>
      </c>
      <c r="W12" s="146">
        <v>280295.40555905888</v>
      </c>
      <c r="X12" s="146">
        <v>293801.40345204802</v>
      </c>
      <c r="Y12" s="146">
        <v>283425.58744424547</v>
      </c>
      <c r="Z12" s="146">
        <v>259494.37646853161</v>
      </c>
      <c r="AA12" s="146">
        <v>224292.80434109963</v>
      </c>
      <c r="AB12" s="147">
        <v>191601.54436753108</v>
      </c>
      <c r="AC12" s="152">
        <v>19648522.653591555</v>
      </c>
      <c r="AD12" s="1">
        <v>9140104.842060307</v>
      </c>
      <c r="AF12" s="1" t="s">
        <v>3</v>
      </c>
      <c r="AG12" s="1">
        <v>1</v>
      </c>
    </row>
    <row r="13" spans="1:33" ht="15" x14ac:dyDescent="0.2">
      <c r="A13" s="191"/>
      <c r="B13" s="194"/>
      <c r="C13" s="106" t="s">
        <v>37</v>
      </c>
      <c r="D13" s="107">
        <v>6</v>
      </c>
      <c r="E13" s="143">
        <v>126941.9785622057</v>
      </c>
      <c r="F13" s="143">
        <v>112486.23291503426</v>
      </c>
      <c r="G13" s="143">
        <v>102820.73415585219</v>
      </c>
      <c r="H13" s="143">
        <v>98414.683788817114</v>
      </c>
      <c r="I13" s="143">
        <v>99647.669692510579</v>
      </c>
      <c r="J13" s="143">
        <v>102021.33144850588</v>
      </c>
      <c r="K13" s="143">
        <v>104652.17206071776</v>
      </c>
      <c r="L13" s="143">
        <v>119177.6420621779</v>
      </c>
      <c r="M13" s="143">
        <v>149817.85213024818</v>
      </c>
      <c r="N13" s="143">
        <v>173888.98261029201</v>
      </c>
      <c r="O13" s="143">
        <v>188713.31562846681</v>
      </c>
      <c r="P13" s="143">
        <v>197143.84032895291</v>
      </c>
      <c r="Q13" s="143">
        <v>199950.97611931287</v>
      </c>
      <c r="R13" s="143">
        <v>194552.32299247247</v>
      </c>
      <c r="S13" s="143">
        <v>183480.09182579457</v>
      </c>
      <c r="T13" s="143">
        <v>176284.40683132704</v>
      </c>
      <c r="U13" s="143">
        <v>172458.58671533037</v>
      </c>
      <c r="V13" s="143">
        <v>226000.89997605508</v>
      </c>
      <c r="W13" s="143">
        <v>257359.12133569951</v>
      </c>
      <c r="X13" s="143">
        <v>274201.10333826934</v>
      </c>
      <c r="Y13" s="143">
        <v>265662.06384913845</v>
      </c>
      <c r="Z13" s="143">
        <v>240927.75365563299</v>
      </c>
      <c r="AA13" s="143">
        <v>205928.19334646282</v>
      </c>
      <c r="AB13" s="144">
        <v>173908.73811677253</v>
      </c>
      <c r="AC13" s="153">
        <v>24878644.160916295</v>
      </c>
      <c r="AD13" s="1">
        <v>10532808.103466252</v>
      </c>
      <c r="AF13" s="1" t="s">
        <v>2</v>
      </c>
      <c r="AG13" s="1">
        <v>1</v>
      </c>
    </row>
    <row r="14" spans="1:33" ht="15.75" thickBot="1" x14ac:dyDescent="0.25">
      <c r="A14" s="192"/>
      <c r="B14" s="195"/>
      <c r="C14" s="122" t="s">
        <v>34</v>
      </c>
      <c r="D14" s="123">
        <v>31</v>
      </c>
      <c r="E14" s="109">
        <v>3722934.2974746614</v>
      </c>
      <c r="F14" s="109">
        <v>3338468.5815552007</v>
      </c>
      <c r="G14" s="109">
        <v>3140472.821782161</v>
      </c>
      <c r="H14" s="109">
        <v>3134104.536071144</v>
      </c>
      <c r="I14" s="109">
        <v>3586036.5225388855</v>
      </c>
      <c r="J14" s="109">
        <v>4402180.6422868017</v>
      </c>
      <c r="K14" s="109">
        <v>5139616.9199434239</v>
      </c>
      <c r="L14" s="109">
        <v>5783506.5410638489</v>
      </c>
      <c r="M14" s="109">
        <v>6606163.4684681511</v>
      </c>
      <c r="N14" s="109">
        <v>7123811.0932348566</v>
      </c>
      <c r="O14" s="109">
        <v>7538316.1631848728</v>
      </c>
      <c r="P14" s="109">
        <v>7790924.6534207612</v>
      </c>
      <c r="Q14" s="109">
        <v>7765619.82376316</v>
      </c>
      <c r="R14" s="109">
        <v>7524939.0703309625</v>
      </c>
      <c r="S14" s="109">
        <v>7345938.2247757604</v>
      </c>
      <c r="T14" s="109">
        <v>7179893.6020538453</v>
      </c>
      <c r="U14" s="109">
        <v>7002615.2490943205</v>
      </c>
      <c r="V14" s="109">
        <v>8229617.8399545662</v>
      </c>
      <c r="W14" s="109">
        <v>9113689.8720235061</v>
      </c>
      <c r="X14" s="109">
        <v>9565191.0534089245</v>
      </c>
      <c r="Y14" s="109">
        <v>9164571.5087037757</v>
      </c>
      <c r="Z14" s="109">
        <v>8265063.6579918414</v>
      </c>
      <c r="AA14" s="109">
        <v>6946393.4256907878</v>
      </c>
      <c r="AB14" s="142">
        <v>5787717.8326982008</v>
      </c>
      <c r="AC14" s="152">
        <v>155197787.40151441</v>
      </c>
      <c r="AD14" s="152">
        <v>71661727.889390543</v>
      </c>
    </row>
    <row r="15" spans="1:33" ht="15" x14ac:dyDescent="0.2">
      <c r="A15" s="191">
        <v>45323</v>
      </c>
      <c r="B15" s="202">
        <v>153514213.35862371</v>
      </c>
      <c r="C15" s="94" t="s">
        <v>35</v>
      </c>
      <c r="D15" s="95">
        <v>21</v>
      </c>
      <c r="E15" s="148">
        <v>118580.42931608499</v>
      </c>
      <c r="F15" s="149">
        <v>107407.01016151349</v>
      </c>
      <c r="G15" s="149">
        <v>102643.73090270213</v>
      </c>
      <c r="H15" s="149">
        <v>105732.50573553982</v>
      </c>
      <c r="I15" s="149">
        <v>138441.81279800145</v>
      </c>
      <c r="J15" s="149">
        <v>207471.46229106156</v>
      </c>
      <c r="K15" s="149">
        <v>221229.09128894698</v>
      </c>
      <c r="L15" s="149">
        <v>227412.96363741075</v>
      </c>
      <c r="M15" s="149">
        <v>243897.77655251676</v>
      </c>
      <c r="N15" s="149">
        <v>251946.01124737534</v>
      </c>
      <c r="O15" s="149">
        <v>261531.34332415639</v>
      </c>
      <c r="P15" s="149">
        <v>268164.7458171841</v>
      </c>
      <c r="Q15" s="149">
        <v>261775.96669121974</v>
      </c>
      <c r="R15" s="149">
        <v>255279.98743860787</v>
      </c>
      <c r="S15" s="149">
        <v>257241.06210087243</v>
      </c>
      <c r="T15" s="149">
        <v>256919.14944766866</v>
      </c>
      <c r="U15" s="149">
        <v>253264.33540047426</v>
      </c>
      <c r="V15" s="149">
        <v>287633.87779813109</v>
      </c>
      <c r="W15" s="149">
        <v>311394.20544000296</v>
      </c>
      <c r="X15" s="149">
        <v>329469.40665873955</v>
      </c>
      <c r="Y15" s="149">
        <v>314652.16815952444</v>
      </c>
      <c r="Z15" s="149">
        <v>282460.7817126516</v>
      </c>
      <c r="AA15" s="149">
        <v>233645.18927436817</v>
      </c>
      <c r="AB15" s="150">
        <v>191073.30558319917</v>
      </c>
      <c r="AC15" s="151">
        <v>115274634.69433703</v>
      </c>
      <c r="AD15" s="1">
        <v>53286100.174807213</v>
      </c>
      <c r="AF15" s="1" t="s">
        <v>1</v>
      </c>
      <c r="AG15" s="1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>
        <v>127094.85334178763</v>
      </c>
      <c r="F16" s="146">
        <v>114516.54138089374</v>
      </c>
      <c r="G16" s="146">
        <v>107716.9853073056</v>
      </c>
      <c r="H16" s="146">
        <v>107030.6796651855</v>
      </c>
      <c r="I16" s="146">
        <v>118277.10464395817</v>
      </c>
      <c r="J16" s="146">
        <v>137266.70232529595</v>
      </c>
      <c r="K16" s="146">
        <v>165935.56870738382</v>
      </c>
      <c r="L16" s="146">
        <v>198620.39102999686</v>
      </c>
      <c r="M16" s="146">
        <v>226556.75126064764</v>
      </c>
      <c r="N16" s="146">
        <v>245480.3945154885</v>
      </c>
      <c r="O16" s="146">
        <v>256570.99237456179</v>
      </c>
      <c r="P16" s="146">
        <v>263451.53887315962</v>
      </c>
      <c r="Q16" s="146">
        <v>260316.80810242929</v>
      </c>
      <c r="R16" s="146">
        <v>246805.0120330879</v>
      </c>
      <c r="S16" s="146">
        <v>232704.94466583536</v>
      </c>
      <c r="T16" s="146">
        <v>224092.18454550279</v>
      </c>
      <c r="U16" s="146">
        <v>217133.39691378077</v>
      </c>
      <c r="V16" s="146">
        <v>258945.98202008111</v>
      </c>
      <c r="W16" s="146">
        <v>283361.54587780108</v>
      </c>
      <c r="X16" s="146">
        <v>299317.86818563542</v>
      </c>
      <c r="Y16" s="146">
        <v>288886.03558588476</v>
      </c>
      <c r="Z16" s="146">
        <v>264489.84500108782</v>
      </c>
      <c r="AA16" s="146">
        <v>227933.98876548521</v>
      </c>
      <c r="AB16" s="147">
        <v>193968.91112657537</v>
      </c>
      <c r="AC16" s="152">
        <v>20265900.104995411</v>
      </c>
      <c r="AD16" s="1">
        <v>9486929.657257963</v>
      </c>
      <c r="AF16" s="1" t="s">
        <v>3</v>
      </c>
      <c r="AG16" s="1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>
        <v>125722.19994402543</v>
      </c>
      <c r="F17" s="143">
        <v>111062.27186845455</v>
      </c>
      <c r="G17" s="143">
        <v>103216.33585536794</v>
      </c>
      <c r="H17" s="143">
        <v>100060.92705693415</v>
      </c>
      <c r="I17" s="143">
        <v>102203.76886262157</v>
      </c>
      <c r="J17" s="143">
        <v>109483.4801507434</v>
      </c>
      <c r="K17" s="143">
        <v>123046.37256338941</v>
      </c>
      <c r="L17" s="143">
        <v>147863.19212998956</v>
      </c>
      <c r="M17" s="143">
        <v>175992.56863357677</v>
      </c>
      <c r="N17" s="143">
        <v>197370.51711752656</v>
      </c>
      <c r="O17" s="143">
        <v>212903.72419280288</v>
      </c>
      <c r="P17" s="143">
        <v>221222.0730369403</v>
      </c>
      <c r="Q17" s="143">
        <v>223379.88591123265</v>
      </c>
      <c r="R17" s="143">
        <v>216786.6141703405</v>
      </c>
      <c r="S17" s="143">
        <v>205536.98497988476</v>
      </c>
      <c r="T17" s="143">
        <v>196672.36283601332</v>
      </c>
      <c r="U17" s="143">
        <v>191369.09024486094</v>
      </c>
      <c r="V17" s="143">
        <v>236751.67060809879</v>
      </c>
      <c r="W17" s="143">
        <v>269936.60683459579</v>
      </c>
      <c r="X17" s="143">
        <v>294808.30540678225</v>
      </c>
      <c r="Y17" s="143">
        <v>287057.03848530346</v>
      </c>
      <c r="Z17" s="143">
        <v>257096.67198861882</v>
      </c>
      <c r="AA17" s="143">
        <v>211543.20178230884</v>
      </c>
      <c r="AB17" s="144">
        <v>172333.77516240685</v>
      </c>
      <c r="AC17" s="153">
        <v>17973678.559291277</v>
      </c>
      <c r="AD17" s="1">
        <v>7956388.0530126728</v>
      </c>
      <c r="AF17" s="1" t="s">
        <v>2</v>
      </c>
      <c r="AG17" s="1">
        <v>2</v>
      </c>
    </row>
    <row r="18" spans="1:33" ht="15.75" thickBot="1" x14ac:dyDescent="0.25">
      <c r="A18" s="192"/>
      <c r="B18" s="195"/>
      <c r="C18" s="112" t="s">
        <v>34</v>
      </c>
      <c r="D18" s="113">
        <v>29</v>
      </c>
      <c r="E18" s="109">
        <v>3501457.228781037</v>
      </c>
      <c r="F18" s="109">
        <v>3157862.4663891764</v>
      </c>
      <c r="G18" s="109">
        <v>2999251.6336074388</v>
      </c>
      <c r="H18" s="109">
        <v>3048749.0473348144</v>
      </c>
      <c r="I18" s="109">
        <v>3789201.5627843495</v>
      </c>
      <c r="J18" s="109">
        <v>5343901.43801645</v>
      </c>
      <c r="K18" s="109">
        <v>5801738.6821509795</v>
      </c>
      <c r="L18" s="109">
        <v>6161606.5690255715</v>
      </c>
      <c r="M18" s="109">
        <v>6732050.5871797493</v>
      </c>
      <c r="N18" s="109">
        <v>7062269.8827269431</v>
      </c>
      <c r="O18" s="109">
        <v>7370057.0760767423</v>
      </c>
      <c r="P18" s="109">
        <v>7570154.1098012654</v>
      </c>
      <c r="Q18" s="109">
        <v>7432082.0765702622</v>
      </c>
      <c r="R18" s="109">
        <v>7215246.2410244793</v>
      </c>
      <c r="S18" s="109">
        <v>7155030.022701202</v>
      </c>
      <c r="T18" s="109">
        <v>7078360.3279271061</v>
      </c>
      <c r="U18" s="109">
        <v>6952560.9920445262</v>
      </c>
      <c r="V18" s="109">
        <v>8023102.0442734724</v>
      </c>
      <c r="W18" s="109">
        <v>8752470.9250896499</v>
      </c>
      <c r="X18" s="109">
        <v>9295362.2342032008</v>
      </c>
      <c r="Y18" s="109">
        <v>8911467.8276347648</v>
      </c>
      <c r="Z18" s="109">
        <v>8018022.48392451</v>
      </c>
      <c r="AA18" s="109">
        <v>6664457.7369529074</v>
      </c>
      <c r="AB18" s="142">
        <v>5477750.1624031123</v>
      </c>
      <c r="AC18" s="152">
        <v>153514213.35862371</v>
      </c>
      <c r="AD18" s="152">
        <v>70729417.885077849</v>
      </c>
    </row>
    <row r="19" spans="1:33" ht="15" x14ac:dyDescent="0.2">
      <c r="A19" s="193">
        <v>45352</v>
      </c>
      <c r="B19" s="202">
        <v>178015470.35499308</v>
      </c>
      <c r="C19" s="94" t="s">
        <v>35</v>
      </c>
      <c r="D19" s="95">
        <v>18</v>
      </c>
      <c r="E19" s="148">
        <v>124441.39778690667</v>
      </c>
      <c r="F19" s="149">
        <v>109855.52065837152</v>
      </c>
      <c r="G19" s="149">
        <v>104038.89070608694</v>
      </c>
      <c r="H19" s="149">
        <v>106525.82580404807</v>
      </c>
      <c r="I19" s="149">
        <v>140784.16510955503</v>
      </c>
      <c r="J19" s="149">
        <v>222770.87480616933</v>
      </c>
      <c r="K19" s="149">
        <v>245725.28704564035</v>
      </c>
      <c r="L19" s="149">
        <v>257526.49741866134</v>
      </c>
      <c r="M19" s="149">
        <v>278836.61159455264</v>
      </c>
      <c r="N19" s="149">
        <v>291478.0309966713</v>
      </c>
      <c r="O19" s="149">
        <v>302931.05699990946</v>
      </c>
      <c r="P19" s="149">
        <v>310771.17228909268</v>
      </c>
      <c r="Q19" s="149">
        <v>301628.6578947063</v>
      </c>
      <c r="R19" s="149">
        <v>294951.73801561986</v>
      </c>
      <c r="S19" s="149">
        <v>296938.01433658408</v>
      </c>
      <c r="T19" s="149">
        <v>295557.24394720432</v>
      </c>
      <c r="U19" s="149">
        <v>293406.57116264786</v>
      </c>
      <c r="V19" s="149">
        <v>332671.57095926628</v>
      </c>
      <c r="W19" s="149">
        <v>369342.90559183311</v>
      </c>
      <c r="X19" s="149">
        <v>385910.96913794504</v>
      </c>
      <c r="Y19" s="149">
        <v>364106.34240210213</v>
      </c>
      <c r="Z19" s="149">
        <v>317716.56734137313</v>
      </c>
      <c r="AA19" s="149">
        <v>255433.76435658426</v>
      </c>
      <c r="AB19" s="150">
        <v>204221.50123590394</v>
      </c>
      <c r="AC19" s="151">
        <v>111736281.19675386</v>
      </c>
      <c r="AD19" s="1">
        <v>52632460.703801692</v>
      </c>
      <c r="AF19" s="1" t="s">
        <v>1</v>
      </c>
      <c r="AG19" s="1">
        <v>3</v>
      </c>
    </row>
    <row r="20" spans="1:33" ht="15" x14ac:dyDescent="0.2">
      <c r="A20" s="191"/>
      <c r="B20" s="194"/>
      <c r="C20" s="100" t="s">
        <v>36</v>
      </c>
      <c r="D20" s="101">
        <v>5</v>
      </c>
      <c r="E20" s="145">
        <v>128904.04939742929</v>
      </c>
      <c r="F20" s="146">
        <v>112838.28284998462</v>
      </c>
      <c r="G20" s="146">
        <v>104154.45119514009</v>
      </c>
      <c r="H20" s="146">
        <v>102497.45750041901</v>
      </c>
      <c r="I20" s="146">
        <v>113686.33169946769</v>
      </c>
      <c r="J20" s="146">
        <v>130584.41904500197</v>
      </c>
      <c r="K20" s="146">
        <v>168675.03917129242</v>
      </c>
      <c r="L20" s="146">
        <v>203342.17726261923</v>
      </c>
      <c r="M20" s="146">
        <v>241676.02030313486</v>
      </c>
      <c r="N20" s="146">
        <v>272716.62321704172</v>
      </c>
      <c r="O20" s="146">
        <v>288421.29361563543</v>
      </c>
      <c r="P20" s="146">
        <v>295391.41089776013</v>
      </c>
      <c r="Q20" s="146">
        <v>292330.53112339636</v>
      </c>
      <c r="R20" s="146">
        <v>276936.73397893243</v>
      </c>
      <c r="S20" s="146">
        <v>258856.07822608878</v>
      </c>
      <c r="T20" s="146">
        <v>247516.42910814742</v>
      </c>
      <c r="U20" s="146">
        <v>240533.84050385488</v>
      </c>
      <c r="V20" s="146">
        <v>284259.04621171748</v>
      </c>
      <c r="W20" s="146">
        <v>327760.50295866141</v>
      </c>
      <c r="X20" s="146">
        <v>346500.49847576971</v>
      </c>
      <c r="Y20" s="146">
        <v>328454.43383864255</v>
      </c>
      <c r="Z20" s="146">
        <v>296345.55361509725</v>
      </c>
      <c r="AA20" s="146">
        <v>250744.12979267503</v>
      </c>
      <c r="AB20" s="147">
        <v>208126.27118613984</v>
      </c>
      <c r="AC20" s="152">
        <v>27606258.025870245</v>
      </c>
      <c r="AD20" s="1">
        <v>13088605.691183057</v>
      </c>
      <c r="AF20" s="1" t="s">
        <v>3</v>
      </c>
      <c r="AG20" s="1">
        <v>3</v>
      </c>
    </row>
    <row r="21" spans="1:33" ht="15" x14ac:dyDescent="0.2">
      <c r="A21" s="191"/>
      <c r="B21" s="194"/>
      <c r="C21" s="106" t="s">
        <v>37</v>
      </c>
      <c r="D21" s="107">
        <v>8</v>
      </c>
      <c r="E21" s="143">
        <v>132272.38490622991</v>
      </c>
      <c r="F21" s="143">
        <v>114667.16504929619</v>
      </c>
      <c r="G21" s="143">
        <v>104339.72297839713</v>
      </c>
      <c r="H21" s="143">
        <v>99091.800335548949</v>
      </c>
      <c r="I21" s="143">
        <v>102760.2400684718</v>
      </c>
      <c r="J21" s="143">
        <v>109273.34759411278</v>
      </c>
      <c r="K21" s="143">
        <v>126084.50549510705</v>
      </c>
      <c r="L21" s="143">
        <v>154702.7851096477</v>
      </c>
      <c r="M21" s="143">
        <v>193804.8280256374</v>
      </c>
      <c r="N21" s="143">
        <v>218873.6618026958</v>
      </c>
      <c r="O21" s="143">
        <v>233703.28891133956</v>
      </c>
      <c r="P21" s="143">
        <v>243701.62020315611</v>
      </c>
      <c r="Q21" s="143">
        <v>244353.99128367472</v>
      </c>
      <c r="R21" s="143">
        <v>236311.91213173879</v>
      </c>
      <c r="S21" s="143">
        <v>218385.0418364369</v>
      </c>
      <c r="T21" s="143">
        <v>207238.47477616699</v>
      </c>
      <c r="U21" s="143">
        <v>202349.62384877334</v>
      </c>
      <c r="V21" s="143">
        <v>253901.81117497548</v>
      </c>
      <c r="W21" s="143">
        <v>302002.23232281615</v>
      </c>
      <c r="X21" s="143">
        <v>327533.07941576221</v>
      </c>
      <c r="Y21" s="143">
        <v>314685.37243856722</v>
      </c>
      <c r="Z21" s="143">
        <v>278241.6291200142</v>
      </c>
      <c r="AA21" s="143">
        <v>229602.87907964844</v>
      </c>
      <c r="AB21" s="144">
        <v>186234.99363790857</v>
      </c>
      <c r="AC21" s="153">
        <v>38672931.132368982</v>
      </c>
      <c r="AD21" s="1">
        <v>17227401.823434141</v>
      </c>
      <c r="AF21" s="1" t="s">
        <v>2</v>
      </c>
      <c r="AG21" s="1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>
        <v>3942644.4864013055</v>
      </c>
      <c r="F22" s="109">
        <v>3458928.1064949799</v>
      </c>
      <c r="G22" s="109">
        <v>3228190.0725124422</v>
      </c>
      <c r="H22" s="109">
        <v>3222686.5546593517</v>
      </c>
      <c r="I22" s="109">
        <v>3924628.5510171033</v>
      </c>
      <c r="J22" s="109">
        <v>5536984.6224889597</v>
      </c>
      <c r="K22" s="109">
        <v>6275106.4066388449</v>
      </c>
      <c r="L22" s="109">
        <v>6889810.1207261821</v>
      </c>
      <c r="M22" s="109">
        <v>7777877.734422721</v>
      </c>
      <c r="N22" s="109">
        <v>8361176.9684468582</v>
      </c>
      <c r="O22" s="109">
        <v>8764491.8053672649</v>
      </c>
      <c r="P22" s="109">
        <v>9020451.1173177175</v>
      </c>
      <c r="Q22" s="109">
        <v>8845800.4279910922</v>
      </c>
      <c r="R22" s="109">
        <v>8584310.2512297314</v>
      </c>
      <c r="S22" s="109">
        <v>8386244.9838804528</v>
      </c>
      <c r="T22" s="109">
        <v>8215520.3347997498</v>
      </c>
      <c r="U22" s="109">
        <v>8102784.4742371226</v>
      </c>
      <c r="V22" s="109">
        <v>9440597.997725185</v>
      </c>
      <c r="W22" s="109">
        <v>10702992.674028832</v>
      </c>
      <c r="X22" s="109">
        <v>11299164.572187956</v>
      </c>
      <c r="Y22" s="109">
        <v>10713669.31193959</v>
      </c>
      <c r="Z22" s="109">
        <v>9426559.0131803155</v>
      </c>
      <c r="AA22" s="109">
        <v>7688351.4400190786</v>
      </c>
      <c r="AB22" s="142">
        <v>6206498.3272802392</v>
      </c>
      <c r="AC22" s="152">
        <v>178015470.35499308</v>
      </c>
      <c r="AD22" s="152">
        <v>82948468.218418896</v>
      </c>
    </row>
    <row r="23" spans="1:33" ht="15" x14ac:dyDescent="0.2">
      <c r="A23" s="191">
        <v>45383</v>
      </c>
      <c r="B23" s="202">
        <v>151420939.24385548</v>
      </c>
      <c r="C23" s="94" t="s">
        <v>35</v>
      </c>
      <c r="D23" s="95">
        <v>22</v>
      </c>
      <c r="E23" s="148">
        <v>100026.31567410118</v>
      </c>
      <c r="F23" s="149">
        <v>87525.433029449399</v>
      </c>
      <c r="G23" s="149">
        <v>82066.787143473281</v>
      </c>
      <c r="H23" s="149">
        <v>84277.464677544296</v>
      </c>
      <c r="I23" s="149">
        <v>116585.65796962337</v>
      </c>
      <c r="J23" s="149">
        <v>187009.88765308828</v>
      </c>
      <c r="K23" s="149">
        <v>206587.4680873724</v>
      </c>
      <c r="L23" s="149">
        <v>214389.97024170519</v>
      </c>
      <c r="M23" s="149">
        <v>232798.72590944151</v>
      </c>
      <c r="N23" s="149">
        <v>242413.75900311911</v>
      </c>
      <c r="O23" s="149">
        <v>252335.12412667644</v>
      </c>
      <c r="P23" s="149">
        <v>258943.08372456036</v>
      </c>
      <c r="Q23" s="149">
        <v>250740.62725816484</v>
      </c>
      <c r="R23" s="149">
        <v>245494.30978969336</v>
      </c>
      <c r="S23" s="149">
        <v>248286.72299402321</v>
      </c>
      <c r="T23" s="149">
        <v>248783.75266315148</v>
      </c>
      <c r="U23" s="149">
        <v>248087.78667545289</v>
      </c>
      <c r="V23" s="149">
        <v>289969.56459497992</v>
      </c>
      <c r="W23" s="149">
        <v>324123.95352469059</v>
      </c>
      <c r="X23" s="149">
        <v>332966.65951559873</v>
      </c>
      <c r="Y23" s="149">
        <v>312406.82216531684</v>
      </c>
      <c r="Z23" s="149">
        <v>271649.62172952725</v>
      </c>
      <c r="AA23" s="149">
        <v>219441.46526062628</v>
      </c>
      <c r="AB23" s="150">
        <v>174935.87756603223</v>
      </c>
      <c r="AC23" s="151">
        <v>115100630.50150305</v>
      </c>
      <c r="AD23" s="1">
        <v>53730024.972491741</v>
      </c>
      <c r="AF23" s="1" t="s">
        <v>1</v>
      </c>
      <c r="AG23" s="1">
        <v>4</v>
      </c>
    </row>
    <row r="24" spans="1:33" ht="15" x14ac:dyDescent="0.2">
      <c r="A24" s="191"/>
      <c r="B24" s="194"/>
      <c r="C24" s="100" t="s">
        <v>36</v>
      </c>
      <c r="D24" s="101">
        <v>4</v>
      </c>
      <c r="E24" s="145">
        <v>110219.12167432882</v>
      </c>
      <c r="F24" s="146">
        <v>96208.42135483434</v>
      </c>
      <c r="G24" s="146">
        <v>89787.692445236156</v>
      </c>
      <c r="H24" s="146">
        <v>89080.740107901438</v>
      </c>
      <c r="I24" s="146">
        <v>100715.31253958614</v>
      </c>
      <c r="J24" s="146">
        <v>117944.58424867125</v>
      </c>
      <c r="K24" s="146">
        <v>152795.32993745344</v>
      </c>
      <c r="L24" s="146">
        <v>188468.39736904856</v>
      </c>
      <c r="M24" s="146">
        <v>218879.09775311785</v>
      </c>
      <c r="N24" s="146">
        <v>236014.32765599276</v>
      </c>
      <c r="O24" s="146">
        <v>249021.1556621982</v>
      </c>
      <c r="P24" s="146">
        <v>254455.79758014358</v>
      </c>
      <c r="Q24" s="146">
        <v>250510.89895125944</v>
      </c>
      <c r="R24" s="146">
        <v>236578.18755356339</v>
      </c>
      <c r="S24" s="146">
        <v>223170.85161648542</v>
      </c>
      <c r="T24" s="146">
        <v>214830.28296402126</v>
      </c>
      <c r="U24" s="146">
        <v>207153.47528974179</v>
      </c>
      <c r="V24" s="146">
        <v>254325.6805675294</v>
      </c>
      <c r="W24" s="146">
        <v>293228.46293745458</v>
      </c>
      <c r="X24" s="146">
        <v>303468.98032096465</v>
      </c>
      <c r="Y24" s="146">
        <v>288501.33873915044</v>
      </c>
      <c r="Z24" s="146">
        <v>258351.97451369683</v>
      </c>
      <c r="AA24" s="146">
        <v>217872.56909261169</v>
      </c>
      <c r="AB24" s="147">
        <v>179868.02366457015</v>
      </c>
      <c r="AC24" s="152">
        <v>19325802.818158247</v>
      </c>
      <c r="AD24" s="1">
        <v>9116329.8895822894</v>
      </c>
      <c r="AF24" s="1" t="s">
        <v>3</v>
      </c>
      <c r="AG24" s="1">
        <v>4</v>
      </c>
    </row>
    <row r="25" spans="1:33" ht="15" x14ac:dyDescent="0.2">
      <c r="A25" s="191"/>
      <c r="B25" s="194"/>
      <c r="C25" s="106" t="s">
        <v>37</v>
      </c>
      <c r="D25" s="107">
        <v>4</v>
      </c>
      <c r="E25" s="143">
        <v>111344.66723153004</v>
      </c>
      <c r="F25" s="143">
        <v>96248.625020299092</v>
      </c>
      <c r="G25" s="143">
        <v>88172.331400828931</v>
      </c>
      <c r="H25" s="143">
        <v>84880.351356313506</v>
      </c>
      <c r="I25" s="143">
        <v>87406.822969532106</v>
      </c>
      <c r="J25" s="143">
        <v>90972.897498691309</v>
      </c>
      <c r="K25" s="143">
        <v>108113.67523779382</v>
      </c>
      <c r="L25" s="143">
        <v>138153.83376842728</v>
      </c>
      <c r="M25" s="143">
        <v>168862.74535268507</v>
      </c>
      <c r="N25" s="143">
        <v>190519.68559055118</v>
      </c>
      <c r="O25" s="143">
        <v>203596.61752854008</v>
      </c>
      <c r="P25" s="143">
        <v>210563.98564738606</v>
      </c>
      <c r="Q25" s="143">
        <v>211361.85089959763</v>
      </c>
      <c r="R25" s="143">
        <v>204754.12168627989</v>
      </c>
      <c r="S25" s="143">
        <v>192511.83673615265</v>
      </c>
      <c r="T25" s="143">
        <v>183218.02363386005</v>
      </c>
      <c r="U25" s="143">
        <v>178021.91959275288</v>
      </c>
      <c r="V25" s="143">
        <v>227508.63772283198</v>
      </c>
      <c r="W25" s="143">
        <v>275614.86763728107</v>
      </c>
      <c r="X25" s="143">
        <v>299023.26961306925</v>
      </c>
      <c r="Y25" s="143">
        <v>287784.86506324139</v>
      </c>
      <c r="Z25" s="143">
        <v>249324.4601782258</v>
      </c>
      <c r="AA25" s="143">
        <v>200098.66133071922</v>
      </c>
      <c r="AB25" s="144">
        <v>160567.72835195594</v>
      </c>
      <c r="AC25" s="153">
        <v>16994505.924194187</v>
      </c>
      <c r="AD25" s="1">
        <v>7526258.4817449301</v>
      </c>
      <c r="AF25" s="1" t="s">
        <v>2</v>
      </c>
      <c r="AG25" s="1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>
        <v>3086834.1004536613</v>
      </c>
      <c r="F26" s="109">
        <v>2695387.7121484205</v>
      </c>
      <c r="G26" s="109">
        <v>2517309.4125406723</v>
      </c>
      <c r="H26" s="109">
        <v>2549948.5887628347</v>
      </c>
      <c r="I26" s="109">
        <v>3317373.0173681867</v>
      </c>
      <c r="J26" s="109">
        <v>4949887.4553573923</v>
      </c>
      <c r="K26" s="109">
        <v>5588560.3186231814</v>
      </c>
      <c r="L26" s="109">
        <v>6023068.2698674183</v>
      </c>
      <c r="M26" s="109">
        <v>6672539.3424309241</v>
      </c>
      <c r="N26" s="109">
        <v>7039238.7510547964</v>
      </c>
      <c r="O26" s="109">
        <v>7361843.823549835</v>
      </c>
      <c r="P26" s="109">
        <v>7556826.974850446</v>
      </c>
      <c r="Q26" s="109">
        <v>7363784.799083055</v>
      </c>
      <c r="R26" s="109">
        <v>7166204.0523326267</v>
      </c>
      <c r="S26" s="109">
        <v>7125038.6592790633</v>
      </c>
      <c r="T26" s="109">
        <v>7065435.7849808577</v>
      </c>
      <c r="U26" s="109">
        <v>6998632.8863899419</v>
      </c>
      <c r="V26" s="109">
        <v>8306667.6942510037</v>
      </c>
      <c r="W26" s="109">
        <v>9406100.2998421341</v>
      </c>
      <c r="X26" s="109">
        <v>9735235.5090793073</v>
      </c>
      <c r="Y26" s="109">
        <v>9178094.9028465375</v>
      </c>
      <c r="Z26" s="109">
        <v>8006997.4168172898</v>
      </c>
      <c r="AA26" s="109">
        <v>6499597.1574271023</v>
      </c>
      <c r="AB26" s="142">
        <v>5210332.314518814</v>
      </c>
      <c r="AC26" s="152">
        <v>151420939.24385548</v>
      </c>
      <c r="AD26" s="152">
        <v>70372613.343818963</v>
      </c>
    </row>
    <row r="27" spans="1:33" ht="15" x14ac:dyDescent="0.2">
      <c r="A27" s="191">
        <v>45413</v>
      </c>
      <c r="B27" s="202">
        <v>157801733.93251765</v>
      </c>
      <c r="C27" s="94" t="s">
        <v>35</v>
      </c>
      <c r="D27" s="95">
        <v>21</v>
      </c>
      <c r="E27" s="148">
        <v>102393.97113737481</v>
      </c>
      <c r="F27" s="149">
        <v>88713.645212053088</v>
      </c>
      <c r="G27" s="149">
        <v>81627.953019480818</v>
      </c>
      <c r="H27" s="149">
        <v>85094.177650936428</v>
      </c>
      <c r="I27" s="149">
        <v>119507.08480844213</v>
      </c>
      <c r="J27" s="149">
        <v>189293.53795948511</v>
      </c>
      <c r="K27" s="149">
        <v>210752.95878606036</v>
      </c>
      <c r="L27" s="149">
        <v>220710.8285793183</v>
      </c>
      <c r="M27" s="149">
        <v>239707.49417859953</v>
      </c>
      <c r="N27" s="149">
        <v>249864.31468803008</v>
      </c>
      <c r="O27" s="149">
        <v>260076.32796548874</v>
      </c>
      <c r="P27" s="149">
        <v>266899.53811769496</v>
      </c>
      <c r="Q27" s="149">
        <v>257558.07019500522</v>
      </c>
      <c r="R27" s="149">
        <v>250956.32859702746</v>
      </c>
      <c r="S27" s="149">
        <v>253405.74250996552</v>
      </c>
      <c r="T27" s="149">
        <v>253848.47950965443</v>
      </c>
      <c r="U27" s="149">
        <v>253320.53235315628</v>
      </c>
      <c r="V27" s="149">
        <v>295813.67204760027</v>
      </c>
      <c r="W27" s="149">
        <v>327998.81184754724</v>
      </c>
      <c r="X27" s="149">
        <v>339259.01790555671</v>
      </c>
      <c r="Y27" s="149">
        <v>318690.17642845667</v>
      </c>
      <c r="Z27" s="149">
        <v>279350.73989464005</v>
      </c>
      <c r="AA27" s="149">
        <v>224153.83195576177</v>
      </c>
      <c r="AB27" s="150">
        <v>179221.22781237337</v>
      </c>
      <c r="AC27" s="151">
        <v>112312587.72635387</v>
      </c>
      <c r="AD27" s="1">
        <v>52633300.790572748</v>
      </c>
      <c r="AF27" s="1" t="s">
        <v>1</v>
      </c>
      <c r="AG27" s="1">
        <v>5</v>
      </c>
    </row>
    <row r="28" spans="1:33" ht="15" x14ac:dyDescent="0.2">
      <c r="A28" s="191"/>
      <c r="B28" s="194"/>
      <c r="C28" s="100" t="s">
        <v>36</v>
      </c>
      <c r="D28" s="101">
        <v>4</v>
      </c>
      <c r="E28" s="145">
        <v>113727.33528416096</v>
      </c>
      <c r="F28" s="146">
        <v>99844.469114552703</v>
      </c>
      <c r="G28" s="146">
        <v>92424.982214224408</v>
      </c>
      <c r="H28" s="146">
        <v>89687.011692333021</v>
      </c>
      <c r="I28" s="146">
        <v>102509.1687074286</v>
      </c>
      <c r="J28" s="146">
        <v>119225.2693971499</v>
      </c>
      <c r="K28" s="146">
        <v>157453.74856100482</v>
      </c>
      <c r="L28" s="146">
        <v>193460.36857066202</v>
      </c>
      <c r="M28" s="146">
        <v>226549.46421950217</v>
      </c>
      <c r="N28" s="146">
        <v>244183.23278188959</v>
      </c>
      <c r="O28" s="146">
        <v>255029.78191883603</v>
      </c>
      <c r="P28" s="146">
        <v>260004.66061418399</v>
      </c>
      <c r="Q28" s="146">
        <v>256387.85704832186</v>
      </c>
      <c r="R28" s="146">
        <v>242262.25376373332</v>
      </c>
      <c r="S28" s="146">
        <v>225927.52658020487</v>
      </c>
      <c r="T28" s="146">
        <v>216763.53304676194</v>
      </c>
      <c r="U28" s="146">
        <v>208853.28290692301</v>
      </c>
      <c r="V28" s="146">
        <v>253766.38336144565</v>
      </c>
      <c r="W28" s="146">
        <v>294530.60114217427</v>
      </c>
      <c r="X28" s="146">
        <v>308275.2084439692</v>
      </c>
      <c r="Y28" s="146">
        <v>292427.67468295962</v>
      </c>
      <c r="Z28" s="146">
        <v>264729.43026041047</v>
      </c>
      <c r="AA28" s="146">
        <v>223996.35030043055</v>
      </c>
      <c r="AB28" s="147">
        <v>186979.24548044786</v>
      </c>
      <c r="AC28" s="152">
        <v>19715995.360374842</v>
      </c>
      <c r="AD28" s="1">
        <v>9317687.8458040748</v>
      </c>
      <c r="AF28" s="1" t="s">
        <v>3</v>
      </c>
      <c r="AG28" s="1">
        <v>5</v>
      </c>
    </row>
    <row r="29" spans="1:33" ht="15" x14ac:dyDescent="0.2">
      <c r="A29" s="191"/>
      <c r="B29" s="194"/>
      <c r="C29" s="106" t="s">
        <v>37</v>
      </c>
      <c r="D29" s="107">
        <v>6</v>
      </c>
      <c r="E29" s="143">
        <v>112652.09743668529</v>
      </c>
      <c r="F29" s="143">
        <v>97274.410453795485</v>
      </c>
      <c r="G29" s="143">
        <v>87980.243510155618</v>
      </c>
      <c r="H29" s="143">
        <v>82685.557683826744</v>
      </c>
      <c r="I29" s="143">
        <v>86053.066100120384</v>
      </c>
      <c r="J29" s="143">
        <v>89098.6175148904</v>
      </c>
      <c r="K29" s="143">
        <v>108499.25769605786</v>
      </c>
      <c r="L29" s="143">
        <v>134799.83670037836</v>
      </c>
      <c r="M29" s="143">
        <v>171168.10329615546</v>
      </c>
      <c r="N29" s="143">
        <v>195480.09957511359</v>
      </c>
      <c r="O29" s="143">
        <v>209996.58351768993</v>
      </c>
      <c r="P29" s="143">
        <v>217111.77513892716</v>
      </c>
      <c r="Q29" s="143">
        <v>217973.19078252086</v>
      </c>
      <c r="R29" s="143">
        <v>209224.69632857514</v>
      </c>
      <c r="S29" s="143">
        <v>195963.72093613833</v>
      </c>
      <c r="T29" s="143">
        <v>186129.35753295175</v>
      </c>
      <c r="U29" s="143">
        <v>181517.65681936071</v>
      </c>
      <c r="V29" s="143">
        <v>231980.26162110936</v>
      </c>
      <c r="W29" s="143">
        <v>275839.10922110541</v>
      </c>
      <c r="X29" s="143">
        <v>298445.9933386023</v>
      </c>
      <c r="Y29" s="143">
        <v>285867.94672520278</v>
      </c>
      <c r="Z29" s="143">
        <v>251815.87950408758</v>
      </c>
      <c r="AA29" s="143">
        <v>203727.96459719716</v>
      </c>
      <c r="AB29" s="144">
        <v>164239.7149341664</v>
      </c>
      <c r="AC29" s="153">
        <v>25773150.845788881</v>
      </c>
      <c r="AD29" s="1">
        <v>11516190.123766869</v>
      </c>
      <c r="AF29" s="1" t="s">
        <v>2</v>
      </c>
      <c r="AG29" s="1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>
        <v>3281095.3196416264</v>
      </c>
      <c r="F30" s="109">
        <v>2846010.8886340987</v>
      </c>
      <c r="G30" s="109">
        <v>2611768.4033269286</v>
      </c>
      <c r="H30" s="109">
        <v>2641839.1235419572</v>
      </c>
      <c r="I30" s="109">
        <v>3436003.8524077213</v>
      </c>
      <c r="J30" s="109">
        <v>4986657.0798271298</v>
      </c>
      <c r="K30" s="109">
        <v>5706622.6749276342</v>
      </c>
      <c r="L30" s="109">
        <v>6217567.8946506027</v>
      </c>
      <c r="M30" s="109">
        <v>6967063.8544055317</v>
      </c>
      <c r="N30" s="109">
        <v>7396764.1370268725</v>
      </c>
      <c r="O30" s="109">
        <v>7741701.5160567472</v>
      </c>
      <c r="P30" s="109">
        <v>7947579.5937618939</v>
      </c>
      <c r="Q30" s="109">
        <v>7742110.0469835233</v>
      </c>
      <c r="R30" s="109">
        <v>7494480.0935639609</v>
      </c>
      <c r="S30" s="109">
        <v>7401013.0246469257</v>
      </c>
      <c r="T30" s="109">
        <v>7314648.3470875006</v>
      </c>
      <c r="U30" s="109">
        <v>7244250.2519601379</v>
      </c>
      <c r="V30" s="109">
        <v>8619034.2161720451</v>
      </c>
      <c r="W30" s="109">
        <v>9721132.1086938214</v>
      </c>
      <c r="X30" s="109">
        <v>10148216.169824183</v>
      </c>
      <c r="Y30" s="109">
        <v>9577412.0840806458</v>
      </c>
      <c r="Z30" s="109">
        <v>8436178.5358536094</v>
      </c>
      <c r="AA30" s="109">
        <v>6825583.6598559022</v>
      </c>
      <c r="AB30" s="142">
        <v>5497001.0555866305</v>
      </c>
      <c r="AC30" s="152">
        <v>157801733.93251759</v>
      </c>
      <c r="AD30" s="152">
        <v>73467178.760143697</v>
      </c>
    </row>
    <row r="31" spans="1:33" ht="15" x14ac:dyDescent="0.2">
      <c r="A31" s="191">
        <v>45444</v>
      </c>
      <c r="B31" s="202">
        <v>156604845.79064086</v>
      </c>
      <c r="C31" s="94" t="s">
        <v>35</v>
      </c>
      <c r="D31" s="95">
        <v>18</v>
      </c>
      <c r="E31" s="148">
        <v>109866.31203237103</v>
      </c>
      <c r="F31" s="149">
        <v>95783.066153117761</v>
      </c>
      <c r="G31" s="149">
        <v>88061.347620112894</v>
      </c>
      <c r="H31" s="149">
        <v>91162.748187118035</v>
      </c>
      <c r="I31" s="149">
        <v>120056.1607766401</v>
      </c>
      <c r="J31" s="149">
        <v>172251.64617256715</v>
      </c>
      <c r="K31" s="149">
        <v>208650.36598770201</v>
      </c>
      <c r="L31" s="149">
        <v>230511.89512137877</v>
      </c>
      <c r="M31" s="149">
        <v>254536.31062726807</v>
      </c>
      <c r="N31" s="149">
        <v>267629.7107177453</v>
      </c>
      <c r="O31" s="149">
        <v>278984.81388084014</v>
      </c>
      <c r="P31" s="149">
        <v>286419.34621398244</v>
      </c>
      <c r="Q31" s="149">
        <v>279184.45049440087</v>
      </c>
      <c r="R31" s="149">
        <v>270968.55295656703</v>
      </c>
      <c r="S31" s="149">
        <v>271042.66113395354</v>
      </c>
      <c r="T31" s="149">
        <v>268954.09895433206</v>
      </c>
      <c r="U31" s="149">
        <v>263790.15364489239</v>
      </c>
      <c r="V31" s="149">
        <v>299718.1310736427</v>
      </c>
      <c r="W31" s="149">
        <v>330247.68548485945</v>
      </c>
      <c r="X31" s="149">
        <v>349163.08958890033</v>
      </c>
      <c r="Y31" s="149">
        <v>329821.37067218358</v>
      </c>
      <c r="Z31" s="149">
        <v>290637.43459332362</v>
      </c>
      <c r="AA31" s="149">
        <v>234817.37705153931</v>
      </c>
      <c r="AB31" s="150">
        <v>187549.29409924813</v>
      </c>
      <c r="AC31" s="151">
        <v>100436544.41829635</v>
      </c>
      <c r="AD31" s="1">
        <v>48096395.887416489</v>
      </c>
      <c r="AF31" s="1" t="s">
        <v>1</v>
      </c>
      <c r="AG31" s="1">
        <v>6</v>
      </c>
    </row>
    <row r="32" spans="1:33" ht="15" x14ac:dyDescent="0.2">
      <c r="A32" s="191"/>
      <c r="B32" s="194"/>
      <c r="C32" s="100" t="s">
        <v>36</v>
      </c>
      <c r="D32" s="101">
        <v>5</v>
      </c>
      <c r="E32" s="145">
        <v>120922.28382872637</v>
      </c>
      <c r="F32" s="146">
        <v>105497.95757112744</v>
      </c>
      <c r="G32" s="146">
        <v>95992.06303776885</v>
      </c>
      <c r="H32" s="146">
        <v>94758.683901897559</v>
      </c>
      <c r="I32" s="146">
        <v>108617.6183956398</v>
      </c>
      <c r="J32" s="146">
        <v>124694.69073828778</v>
      </c>
      <c r="K32" s="146">
        <v>161453.27564077784</v>
      </c>
      <c r="L32" s="146">
        <v>198512.17937232321</v>
      </c>
      <c r="M32" s="146">
        <v>231870.78597520382</v>
      </c>
      <c r="N32" s="146">
        <v>252520.90496800051</v>
      </c>
      <c r="O32" s="146">
        <v>265192.6613008104</v>
      </c>
      <c r="P32" s="146">
        <v>270497.82699574949</v>
      </c>
      <c r="Q32" s="146">
        <v>265892.3820935121</v>
      </c>
      <c r="R32" s="146">
        <v>249627.13384838388</v>
      </c>
      <c r="S32" s="146">
        <v>232610.65379956752</v>
      </c>
      <c r="T32" s="146">
        <v>223358.53947891286</v>
      </c>
      <c r="U32" s="146">
        <v>216875.05043786814</v>
      </c>
      <c r="V32" s="146">
        <v>261227.42867478725</v>
      </c>
      <c r="W32" s="146">
        <v>295359.02942252212</v>
      </c>
      <c r="X32" s="146">
        <v>312648.7719779723</v>
      </c>
      <c r="Y32" s="146">
        <v>299672.97617779736</v>
      </c>
      <c r="Z32" s="146">
        <v>268727.08770295035</v>
      </c>
      <c r="AA32" s="146">
        <v>227506.82431397127</v>
      </c>
      <c r="AB32" s="147">
        <v>189230.40644750572</v>
      </c>
      <c r="AC32" s="152">
        <v>25366336.080510318</v>
      </c>
      <c r="AD32" s="1">
        <v>12034790.59135166</v>
      </c>
      <c r="AF32" s="1" t="s">
        <v>3</v>
      </c>
      <c r="AG32" s="1">
        <v>6</v>
      </c>
    </row>
    <row r="33" spans="1:33" ht="15" x14ac:dyDescent="0.2">
      <c r="A33" s="191"/>
      <c r="B33" s="194"/>
      <c r="C33" s="106" t="s">
        <v>37</v>
      </c>
      <c r="D33" s="107">
        <v>7</v>
      </c>
      <c r="E33" s="143">
        <v>117002.37133612174</v>
      </c>
      <c r="F33" s="143">
        <v>100867.81407392799</v>
      </c>
      <c r="G33" s="143">
        <v>90829.392459693248</v>
      </c>
      <c r="H33" s="143">
        <v>85426.793155858468</v>
      </c>
      <c r="I33" s="143">
        <v>90188.961807303174</v>
      </c>
      <c r="J33" s="143">
        <v>92338.699362189174</v>
      </c>
      <c r="K33" s="143">
        <v>115219.63397363348</v>
      </c>
      <c r="L33" s="143">
        <v>143861.45263608001</v>
      </c>
      <c r="M33" s="143">
        <v>178232.59344802896</v>
      </c>
      <c r="N33" s="143">
        <v>202239.68585490427</v>
      </c>
      <c r="O33" s="143">
        <v>214650.87627397638</v>
      </c>
      <c r="P33" s="143">
        <v>221985.27148696539</v>
      </c>
      <c r="Q33" s="143">
        <v>222157.64001842978</v>
      </c>
      <c r="R33" s="143">
        <v>213387.9722412033</v>
      </c>
      <c r="S33" s="143">
        <v>199650.79732973699</v>
      </c>
      <c r="T33" s="143">
        <v>189708.55531905635</v>
      </c>
      <c r="U33" s="143">
        <v>185463.00230656398</v>
      </c>
      <c r="V33" s="143">
        <v>233963.70913442675</v>
      </c>
      <c r="W33" s="143">
        <v>273952.42257932137</v>
      </c>
      <c r="X33" s="143">
        <v>300337.8545660862</v>
      </c>
      <c r="Y33" s="143">
        <v>289420.67902946385</v>
      </c>
      <c r="Z33" s="143">
        <v>255759.50612489105</v>
      </c>
      <c r="AA33" s="143">
        <v>210870.82899087147</v>
      </c>
      <c r="AB33" s="144">
        <v>172764.24246757568</v>
      </c>
      <c r="AC33" s="153">
        <v>30801965.291834164</v>
      </c>
      <c r="AD33" s="1">
        <v>13799364.928404618</v>
      </c>
      <c r="AF33" s="1" t="s">
        <v>2</v>
      </c>
      <c r="AG33" s="1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>
        <v>3401221.6350791631</v>
      </c>
      <c r="F34" s="109">
        <v>2957659.6771292528</v>
      </c>
      <c r="G34" s="109">
        <v>2700870.319568729</v>
      </c>
      <c r="H34" s="109">
        <v>2712710.4389686212</v>
      </c>
      <c r="I34" s="109">
        <v>3335421.7186088432</v>
      </c>
      <c r="J34" s="109">
        <v>4370373.9803329725</v>
      </c>
      <c r="K34" s="109">
        <v>5369510.4037979599</v>
      </c>
      <c r="L34" s="109">
        <v>6148805.1774989935</v>
      </c>
      <c r="M34" s="109">
        <v>6988635.6753030475</v>
      </c>
      <c r="N34" s="109">
        <v>7495617.1187437475</v>
      </c>
      <c r="O34" s="109">
        <v>7850246.0902770096</v>
      </c>
      <c r="P34" s="109">
        <v>8061934.2672391888</v>
      </c>
      <c r="Q34" s="109">
        <v>7909885.4994957838</v>
      </c>
      <c r="R34" s="109">
        <v>7619285.4281485491</v>
      </c>
      <c r="S34" s="109">
        <v>7439376.7507171603</v>
      </c>
      <c r="T34" s="109">
        <v>7285926.365805936</v>
      </c>
      <c r="U34" s="109">
        <v>7130839.0339433514</v>
      </c>
      <c r="V34" s="109">
        <v>8338809.466640492</v>
      </c>
      <c r="W34" s="109">
        <v>9338920.4438953307</v>
      </c>
      <c r="X34" s="109">
        <v>9950544.4544526711</v>
      </c>
      <c r="Y34" s="109">
        <v>9461094.3061945383</v>
      </c>
      <c r="Z34" s="109">
        <v>8365425.804068815</v>
      </c>
      <c r="AA34" s="109">
        <v>6840342.711433664</v>
      </c>
      <c r="AB34" s="142">
        <v>5531389.0232970249</v>
      </c>
      <c r="AC34" s="152">
        <v>156604845.79064083</v>
      </c>
      <c r="AD34" s="152">
        <v>73930551.407172769</v>
      </c>
    </row>
    <row r="35" spans="1:33" ht="15" x14ac:dyDescent="0.2">
      <c r="A35" s="191">
        <v>45474</v>
      </c>
      <c r="B35" s="202">
        <v>158928047.79918808</v>
      </c>
      <c r="C35" s="94" t="s">
        <v>35</v>
      </c>
      <c r="D35" s="95">
        <v>22</v>
      </c>
      <c r="E35" s="148">
        <v>102943.84872400171</v>
      </c>
      <c r="F35" s="149">
        <v>85830.8325394399</v>
      </c>
      <c r="G35" s="149">
        <v>77316.045875891214</v>
      </c>
      <c r="H35" s="149">
        <v>80702.94922163093</v>
      </c>
      <c r="I35" s="149">
        <v>116537.30169518574</v>
      </c>
      <c r="J35" s="149">
        <v>174908.38755200926</v>
      </c>
      <c r="K35" s="149">
        <v>207237.34095962546</v>
      </c>
      <c r="L35" s="149">
        <v>222087.464687614</v>
      </c>
      <c r="M35" s="149">
        <v>244593.48462324045</v>
      </c>
      <c r="N35" s="149">
        <v>257074.87669094474</v>
      </c>
      <c r="O35" s="149">
        <v>268147.11517330736</v>
      </c>
      <c r="P35" s="149">
        <v>275091.24969872722</v>
      </c>
      <c r="Q35" s="149">
        <v>266835.14956498268</v>
      </c>
      <c r="R35" s="149">
        <v>259177.4376226723</v>
      </c>
      <c r="S35" s="149">
        <v>260281.34325350876</v>
      </c>
      <c r="T35" s="149">
        <v>259040.20745915666</v>
      </c>
      <c r="U35" s="149">
        <v>255772.5468597498</v>
      </c>
      <c r="V35" s="149">
        <v>292406.74969951849</v>
      </c>
      <c r="W35" s="149">
        <v>320636.92676586937</v>
      </c>
      <c r="X35" s="149">
        <v>342429.34432029596</v>
      </c>
      <c r="Y35" s="149">
        <v>322374.51597440784</v>
      </c>
      <c r="Z35" s="149">
        <v>283514.08259255649</v>
      </c>
      <c r="AA35" s="149">
        <v>228327.2473001933</v>
      </c>
      <c r="AB35" s="150">
        <v>180849.30253952538</v>
      </c>
      <c r="AC35" s="151">
        <v>118450546.53066923</v>
      </c>
      <c r="AD35" s="1">
        <v>56498219.263945885</v>
      </c>
      <c r="AF35" s="1" t="s">
        <v>1</v>
      </c>
      <c r="AG35" s="1">
        <v>7</v>
      </c>
    </row>
    <row r="36" spans="1:33" ht="15" x14ac:dyDescent="0.2">
      <c r="A36" s="191"/>
      <c r="B36" s="194"/>
      <c r="C36" s="100" t="s">
        <v>36</v>
      </c>
      <c r="D36" s="101">
        <v>3</v>
      </c>
      <c r="E36" s="145">
        <v>114505.70112947334</v>
      </c>
      <c r="F36" s="146">
        <v>98020.185010825822</v>
      </c>
      <c r="G36" s="146">
        <v>87440.786758237809</v>
      </c>
      <c r="H36" s="146">
        <v>85223.089748654922</v>
      </c>
      <c r="I36" s="146">
        <v>101510.58982646339</v>
      </c>
      <c r="J36" s="146">
        <v>118825.39820308772</v>
      </c>
      <c r="K36" s="146">
        <v>155649.35982887796</v>
      </c>
      <c r="L36" s="146">
        <v>192847.62052780302</v>
      </c>
      <c r="M36" s="146">
        <v>226853.70196447647</v>
      </c>
      <c r="N36" s="146">
        <v>246988.3949363888</v>
      </c>
      <c r="O36" s="146">
        <v>261167.84806120733</v>
      </c>
      <c r="P36" s="146">
        <v>266655.07844012708</v>
      </c>
      <c r="Q36" s="146">
        <v>261805.01816255754</v>
      </c>
      <c r="R36" s="146">
        <v>245569.81411886076</v>
      </c>
      <c r="S36" s="146">
        <v>227928.70236578712</v>
      </c>
      <c r="T36" s="146">
        <v>217774.75984234959</v>
      </c>
      <c r="U36" s="146">
        <v>210769.62342532448</v>
      </c>
      <c r="V36" s="146">
        <v>252531.51604744082</v>
      </c>
      <c r="W36" s="146">
        <v>283583.37850251643</v>
      </c>
      <c r="X36" s="146">
        <v>307692.07165146183</v>
      </c>
      <c r="Y36" s="146">
        <v>294111.69642739213</v>
      </c>
      <c r="Z36" s="146">
        <v>264000.45927982812</v>
      </c>
      <c r="AA36" s="146">
        <v>222719.12117889046</v>
      </c>
      <c r="AB36" s="147">
        <v>183390.43051931035</v>
      </c>
      <c r="AC36" s="152">
        <v>14782693.037872031</v>
      </c>
      <c r="AD36" s="1">
        <v>7075081.6855346467</v>
      </c>
      <c r="AF36" s="1" t="s">
        <v>3</v>
      </c>
      <c r="AG36" s="1">
        <v>7</v>
      </c>
    </row>
    <row r="37" spans="1:33" ht="15" x14ac:dyDescent="0.2">
      <c r="A37" s="191"/>
      <c r="B37" s="194"/>
      <c r="C37" s="106" t="s">
        <v>37</v>
      </c>
      <c r="D37" s="107">
        <v>6</v>
      </c>
      <c r="E37" s="143">
        <v>111924.81488175842</v>
      </c>
      <c r="F37" s="143">
        <v>94556.350529685995</v>
      </c>
      <c r="G37" s="143">
        <v>81808.110530921171</v>
      </c>
      <c r="H37" s="143">
        <v>76220.468334777514</v>
      </c>
      <c r="I37" s="143">
        <v>80022.011770634592</v>
      </c>
      <c r="J37" s="143">
        <v>81890.46424900608</v>
      </c>
      <c r="K37" s="143">
        <v>107812.90203980156</v>
      </c>
      <c r="L37" s="143">
        <v>128754.45690226236</v>
      </c>
      <c r="M37" s="143">
        <v>172599.87089048346</v>
      </c>
      <c r="N37" s="143">
        <v>197863.56450041482</v>
      </c>
      <c r="O37" s="143">
        <v>211678.29660363458</v>
      </c>
      <c r="P37" s="143">
        <v>218691.42114800055</v>
      </c>
      <c r="Q37" s="143">
        <v>219055.33525951547</v>
      </c>
      <c r="R37" s="143">
        <v>211361.10861081624</v>
      </c>
      <c r="S37" s="143">
        <v>197858.33811492918</v>
      </c>
      <c r="T37" s="143">
        <v>187484.60070708234</v>
      </c>
      <c r="U37" s="143">
        <v>182901.92420166585</v>
      </c>
      <c r="V37" s="143">
        <v>230193.62695981079</v>
      </c>
      <c r="W37" s="143">
        <v>268528.95988187176</v>
      </c>
      <c r="X37" s="143">
        <v>298655.64883446402</v>
      </c>
      <c r="Y37" s="143">
        <v>288683.39975182171</v>
      </c>
      <c r="Z37" s="143">
        <v>255502.25474978524</v>
      </c>
      <c r="AA37" s="143">
        <v>209037.97224107943</v>
      </c>
      <c r="AB37" s="144">
        <v>169382.13674691855</v>
      </c>
      <c r="AC37" s="153">
        <v>25694808.230646852</v>
      </c>
      <c r="AD37" s="1">
        <v>11569493.50163283</v>
      </c>
      <c r="AF37" s="1" t="s">
        <v>2</v>
      </c>
      <c r="AG37" s="1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>
        <v>3279830.664607008</v>
      </c>
      <c r="F38" s="109">
        <v>2749676.9740782711</v>
      </c>
      <c r="G38" s="109">
        <v>2454124.0327298474</v>
      </c>
      <c r="H38" s="109">
        <v>2488456.9621305102</v>
      </c>
      <c r="I38" s="109">
        <v>3348484.477397284</v>
      </c>
      <c r="J38" s="109">
        <v>4695803.5062475037</v>
      </c>
      <c r="K38" s="109">
        <v>5673046.9928372027</v>
      </c>
      <c r="L38" s="109">
        <v>6236993.8261244912</v>
      </c>
      <c r="M38" s="109">
        <v>7097216.9929476194</v>
      </c>
      <c r="N38" s="109">
        <v>7583793.8590124398</v>
      </c>
      <c r="O38" s="109">
        <v>7952809.8576181922</v>
      </c>
      <c r="P38" s="109">
        <v>8164121.2555803834</v>
      </c>
      <c r="Q38" s="109">
        <v>7970120.3564743847</v>
      </c>
      <c r="R38" s="109">
        <v>7706779.7217202708</v>
      </c>
      <c r="S38" s="109">
        <v>7597125.6873641293</v>
      </c>
      <c r="T38" s="109">
        <v>7477116.4478709893</v>
      </c>
      <c r="U38" s="109">
        <v>7356716.4464004636</v>
      </c>
      <c r="V38" s="109">
        <v>8571704.8032905944</v>
      </c>
      <c r="W38" s="109">
        <v>9515936.283647906</v>
      </c>
      <c r="X38" s="109">
        <v>10248455.683007682</v>
      </c>
      <c r="Y38" s="109">
        <v>9706674.8392300792</v>
      </c>
      <c r="Z38" s="109">
        <v>8562324.7233744394</v>
      </c>
      <c r="AA38" s="109">
        <v>6945584.6375874011</v>
      </c>
      <c r="AB38" s="142">
        <v>5545148.7679090016</v>
      </c>
      <c r="AC38" s="152">
        <v>158928047.79918811</v>
      </c>
      <c r="AD38" s="152">
        <v>75142794.451113358</v>
      </c>
    </row>
    <row r="39" spans="1:33" ht="15" x14ac:dyDescent="0.2">
      <c r="A39" s="191">
        <v>45505</v>
      </c>
      <c r="B39" s="202">
        <v>158453082.49637628</v>
      </c>
      <c r="C39" s="94" t="s">
        <v>35</v>
      </c>
      <c r="D39" s="95">
        <v>20</v>
      </c>
      <c r="E39" s="148">
        <v>102207.47408067249</v>
      </c>
      <c r="F39" s="149">
        <v>88288.878774334051</v>
      </c>
      <c r="G39" s="149">
        <v>80329.112363313528</v>
      </c>
      <c r="H39" s="149">
        <v>83981.381048394949</v>
      </c>
      <c r="I39" s="149">
        <v>119310.8351763286</v>
      </c>
      <c r="J39" s="149">
        <v>188106.82711594895</v>
      </c>
      <c r="K39" s="149">
        <v>212209.63554157331</v>
      </c>
      <c r="L39" s="149">
        <v>223547.78636016138</v>
      </c>
      <c r="M39" s="149">
        <v>243053.2621209897</v>
      </c>
      <c r="N39" s="149">
        <v>253969.17969100122</v>
      </c>
      <c r="O39" s="149">
        <v>264249.47215386463</v>
      </c>
      <c r="P39" s="149">
        <v>270741.97492562013</v>
      </c>
      <c r="Q39" s="149">
        <v>261336.76583593216</v>
      </c>
      <c r="R39" s="149">
        <v>255047.71399324731</v>
      </c>
      <c r="S39" s="149">
        <v>256631.51939501977</v>
      </c>
      <c r="T39" s="149">
        <v>255899.35583086588</v>
      </c>
      <c r="U39" s="149">
        <v>253165.76434036458</v>
      </c>
      <c r="V39" s="149">
        <v>292908.97755615984</v>
      </c>
      <c r="W39" s="149">
        <v>323967.33701772091</v>
      </c>
      <c r="X39" s="149">
        <v>339532.23569478834</v>
      </c>
      <c r="Y39" s="149">
        <v>317277.40898592689</v>
      </c>
      <c r="Z39" s="149">
        <v>278515.17716950842</v>
      </c>
      <c r="AA39" s="149">
        <v>225631.54524476998</v>
      </c>
      <c r="AB39" s="150">
        <v>179930.66677711165</v>
      </c>
      <c r="AC39" s="151">
        <v>107396805.74387236</v>
      </c>
      <c r="AD39" s="1">
        <v>50752855.892941341</v>
      </c>
      <c r="AF39" s="1" t="s">
        <v>1</v>
      </c>
      <c r="AG39" s="1">
        <v>8</v>
      </c>
    </row>
    <row r="40" spans="1:33" ht="15" x14ac:dyDescent="0.2">
      <c r="A40" s="191"/>
      <c r="B40" s="194"/>
      <c r="C40" s="100" t="s">
        <v>36</v>
      </c>
      <c r="D40" s="101">
        <v>5</v>
      </c>
      <c r="E40" s="145">
        <v>114173.84758457659</v>
      </c>
      <c r="F40" s="146">
        <v>99586.695019394116</v>
      </c>
      <c r="G40" s="146">
        <v>90728.944626036595</v>
      </c>
      <c r="H40" s="146">
        <v>89100.65360804119</v>
      </c>
      <c r="I40" s="146">
        <v>103917.01304512513</v>
      </c>
      <c r="J40" s="146">
        <v>122193.69327339379</v>
      </c>
      <c r="K40" s="146">
        <v>158507.12202542016</v>
      </c>
      <c r="L40" s="146">
        <v>195119.43175166947</v>
      </c>
      <c r="M40" s="146">
        <v>228722.46380334353</v>
      </c>
      <c r="N40" s="146">
        <v>248254.30690686888</v>
      </c>
      <c r="O40" s="146">
        <v>260769.17238486992</v>
      </c>
      <c r="P40" s="146">
        <v>265073.27520483971</v>
      </c>
      <c r="Q40" s="146">
        <v>260818.07232922158</v>
      </c>
      <c r="R40" s="146">
        <v>245086.5241995964</v>
      </c>
      <c r="S40" s="146">
        <v>228469.73628122397</v>
      </c>
      <c r="T40" s="146">
        <v>218887.97587313486</v>
      </c>
      <c r="U40" s="146">
        <v>212843.25449935233</v>
      </c>
      <c r="V40" s="146">
        <v>258460.66173661186</v>
      </c>
      <c r="W40" s="146">
        <v>291867.37725359848</v>
      </c>
      <c r="X40" s="146">
        <v>307239.62438771973</v>
      </c>
      <c r="Y40" s="146">
        <v>293285.2736077485</v>
      </c>
      <c r="Z40" s="146">
        <v>264432.07771759084</v>
      </c>
      <c r="AA40" s="146">
        <v>222870.19417681193</v>
      </c>
      <c r="AB40" s="147">
        <v>184911.24630471587</v>
      </c>
      <c r="AC40" s="152">
        <v>24826593.188004531</v>
      </c>
      <c r="AD40" s="1">
        <v>11820221.066170605</v>
      </c>
      <c r="AF40" s="1" t="s">
        <v>3</v>
      </c>
      <c r="AG40" s="1">
        <v>8</v>
      </c>
    </row>
    <row r="41" spans="1:33" ht="15" x14ac:dyDescent="0.2">
      <c r="A41" s="191"/>
      <c r="B41" s="194"/>
      <c r="C41" s="106" t="s">
        <v>37</v>
      </c>
      <c r="D41" s="107">
        <v>6</v>
      </c>
      <c r="E41" s="143">
        <v>113738.54232697572</v>
      </c>
      <c r="F41" s="143">
        <v>97997.926061575825</v>
      </c>
      <c r="G41" s="143">
        <v>89448.850291657989</v>
      </c>
      <c r="H41" s="143">
        <v>83639.735934067576</v>
      </c>
      <c r="I41" s="143">
        <v>88774.627131851856</v>
      </c>
      <c r="J41" s="143">
        <v>95142.562002079605</v>
      </c>
      <c r="K41" s="143">
        <v>111626.71100329712</v>
      </c>
      <c r="L41" s="143">
        <v>140985.22681321067</v>
      </c>
      <c r="M41" s="143">
        <v>175142.45721090253</v>
      </c>
      <c r="N41" s="143">
        <v>199820.95197550603</v>
      </c>
      <c r="O41" s="143">
        <v>214631.00453461916</v>
      </c>
      <c r="P41" s="143">
        <v>222522.6322544312</v>
      </c>
      <c r="Q41" s="143">
        <v>222075.23634026546</v>
      </c>
      <c r="R41" s="143">
        <v>213343.14471360392</v>
      </c>
      <c r="S41" s="143">
        <v>198813.31188426455</v>
      </c>
      <c r="T41" s="143">
        <v>190582.96197720116</v>
      </c>
      <c r="U41" s="143">
        <v>187261.94282063653</v>
      </c>
      <c r="V41" s="143">
        <v>237428.94390373971</v>
      </c>
      <c r="W41" s="143">
        <v>276761.6135664258</v>
      </c>
      <c r="X41" s="143">
        <v>301302.40574234241</v>
      </c>
      <c r="Y41" s="143">
        <v>287940.75508626481</v>
      </c>
      <c r="Z41" s="143">
        <v>253295.63033058075</v>
      </c>
      <c r="AA41" s="143">
        <v>203830.97419417033</v>
      </c>
      <c r="AB41" s="144">
        <v>165505.7793168913</v>
      </c>
      <c r="AC41" s="153">
        <v>26229683.564499371</v>
      </c>
      <c r="AD41" s="1">
        <v>11791073.223147847</v>
      </c>
      <c r="AF41" s="1" t="s">
        <v>2</v>
      </c>
      <c r="AG41" s="1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>
        <v>3297449.973498187</v>
      </c>
      <c r="F42" s="109">
        <v>2851698.6069531064</v>
      </c>
      <c r="G42" s="109">
        <v>2596920.0721464017</v>
      </c>
      <c r="H42" s="109">
        <v>2626969.3046125104</v>
      </c>
      <c r="I42" s="109">
        <v>3438449.5315433089</v>
      </c>
      <c r="J42" s="109">
        <v>4943960.3806984257</v>
      </c>
      <c r="K42" s="109">
        <v>5706488.5869783498</v>
      </c>
      <c r="L42" s="109">
        <v>6292464.2468408393</v>
      </c>
      <c r="M42" s="109">
        <v>7055532.3047019262</v>
      </c>
      <c r="N42" s="109">
        <v>7519580.8402074054</v>
      </c>
      <c r="O42" s="109">
        <v>7876621.3322093561</v>
      </c>
      <c r="P42" s="109">
        <v>8075341.668063188</v>
      </c>
      <c r="Q42" s="109">
        <v>7863277.0964063443</v>
      </c>
      <c r="R42" s="109">
        <v>7606445.7691445518</v>
      </c>
      <c r="S42" s="109">
        <v>7467858.9406121019</v>
      </c>
      <c r="T42" s="109">
        <v>7355924.7678461988</v>
      </c>
      <c r="U42" s="109">
        <v>7251103.2162278723</v>
      </c>
      <c r="V42" s="109">
        <v>8575056.5232286938</v>
      </c>
      <c r="W42" s="109">
        <v>9599253.3080209661</v>
      </c>
      <c r="X42" s="109">
        <v>10134657.270288419</v>
      </c>
      <c r="Y42" s="109">
        <v>9539619.0782748684</v>
      </c>
      <c r="Z42" s="109">
        <v>8412237.7139616068</v>
      </c>
      <c r="AA42" s="109">
        <v>6849967.720944481</v>
      </c>
      <c r="AB42" s="142">
        <v>5516204.2429671595</v>
      </c>
      <c r="AC42" s="152">
        <v>158453082.49637628</v>
      </c>
      <c r="AD42" s="152">
        <v>74364150.182259798</v>
      </c>
    </row>
    <row r="43" spans="1:33" ht="15" x14ac:dyDescent="0.2">
      <c r="A43" s="191">
        <v>45536</v>
      </c>
      <c r="B43" s="202">
        <v>140331347.51792306</v>
      </c>
      <c r="C43" s="94" t="s">
        <v>35</v>
      </c>
      <c r="D43" s="95">
        <v>21</v>
      </c>
      <c r="E43" s="148">
        <v>93625.779740192942</v>
      </c>
      <c r="F43" s="149">
        <v>82848.427702966917</v>
      </c>
      <c r="G43" s="149">
        <v>77221.143413555779</v>
      </c>
      <c r="H43" s="149">
        <v>80052.753598895026</v>
      </c>
      <c r="I43" s="149">
        <v>108987.06204959353</v>
      </c>
      <c r="J43" s="149">
        <v>171431.35243138496</v>
      </c>
      <c r="K43" s="149">
        <v>192596.53142038069</v>
      </c>
      <c r="L43" s="149">
        <v>208728.32349796695</v>
      </c>
      <c r="M43" s="149">
        <v>225337.15917194713</v>
      </c>
      <c r="N43" s="149">
        <v>233285.5993903772</v>
      </c>
      <c r="O43" s="149">
        <v>242462.6185165162</v>
      </c>
      <c r="P43" s="149">
        <v>248587.69024598686</v>
      </c>
      <c r="Q43" s="149">
        <v>240542.29365970925</v>
      </c>
      <c r="R43" s="149">
        <v>234910.30927063394</v>
      </c>
      <c r="S43" s="149">
        <v>237928.39541874905</v>
      </c>
      <c r="T43" s="149">
        <v>238145.90670675246</v>
      </c>
      <c r="U43" s="149">
        <v>238021.22182216271</v>
      </c>
      <c r="V43" s="149">
        <v>262368.26617476146</v>
      </c>
      <c r="W43" s="149">
        <v>292555.91648578556</v>
      </c>
      <c r="X43" s="149">
        <v>297949.08256068395</v>
      </c>
      <c r="Y43" s="149">
        <v>277894.22886391974</v>
      </c>
      <c r="Z43" s="149">
        <v>244108.35050715503</v>
      </c>
      <c r="AA43" s="149">
        <v>196984.965489922</v>
      </c>
      <c r="AB43" s="150">
        <v>157078.67175311653</v>
      </c>
      <c r="AC43" s="151">
        <v>102556693.04775545</v>
      </c>
      <c r="AD43" s="1">
        <v>49306939.871716827</v>
      </c>
      <c r="AF43" s="1" t="s">
        <v>1</v>
      </c>
      <c r="AG43" s="1">
        <v>9</v>
      </c>
    </row>
    <row r="44" spans="1:33" ht="15" x14ac:dyDescent="0.2">
      <c r="A44" s="191"/>
      <c r="B44" s="194"/>
      <c r="C44" s="100" t="s">
        <v>36</v>
      </c>
      <c r="D44" s="101">
        <v>4</v>
      </c>
      <c r="E44" s="145">
        <v>103624.3832639779</v>
      </c>
      <c r="F44" s="146">
        <v>91270.670801818749</v>
      </c>
      <c r="G44" s="146">
        <v>84463.709921523754</v>
      </c>
      <c r="H44" s="146">
        <v>83021.676718686591</v>
      </c>
      <c r="I44" s="146">
        <v>94308.196947739998</v>
      </c>
      <c r="J44" s="146">
        <v>109384.71226255574</v>
      </c>
      <c r="K44" s="146">
        <v>142798.75314521953</v>
      </c>
      <c r="L44" s="146">
        <v>184098.81717633936</v>
      </c>
      <c r="M44" s="146">
        <v>212694.17648575999</v>
      </c>
      <c r="N44" s="146">
        <v>228623.81982004872</v>
      </c>
      <c r="O44" s="146">
        <v>238566.22456583957</v>
      </c>
      <c r="P44" s="146">
        <v>244060.47463924382</v>
      </c>
      <c r="Q44" s="146">
        <v>239494.6442608606</v>
      </c>
      <c r="R44" s="146">
        <v>226653.49816209063</v>
      </c>
      <c r="S44" s="146">
        <v>212684.22793630158</v>
      </c>
      <c r="T44" s="146">
        <v>204921.27712230509</v>
      </c>
      <c r="U44" s="146">
        <v>198512.96802272036</v>
      </c>
      <c r="V44" s="146">
        <v>230730.30993167</v>
      </c>
      <c r="W44" s="146">
        <v>264923.05722754059</v>
      </c>
      <c r="X44" s="146">
        <v>268669.53255727841</v>
      </c>
      <c r="Y44" s="146">
        <v>253999.79678607092</v>
      </c>
      <c r="Z44" s="146">
        <v>229919.64723927123</v>
      </c>
      <c r="AA44" s="146">
        <v>193426.77535662608</v>
      </c>
      <c r="AB44" s="147">
        <v>162165.61392717983</v>
      </c>
      <c r="AC44" s="152">
        <v>18012067.857114676</v>
      </c>
      <c r="AD44" s="1">
        <v>8761240.512766039</v>
      </c>
      <c r="AF44" s="1" t="s">
        <v>3</v>
      </c>
      <c r="AG44" s="1">
        <v>9</v>
      </c>
    </row>
    <row r="45" spans="1:33" ht="15" x14ac:dyDescent="0.2">
      <c r="A45" s="191"/>
      <c r="B45" s="194"/>
      <c r="C45" s="106" t="s">
        <v>37</v>
      </c>
      <c r="D45" s="107">
        <v>5</v>
      </c>
      <c r="E45" s="143">
        <v>104415.83792942167</v>
      </c>
      <c r="F45" s="143">
        <v>90269.375430476357</v>
      </c>
      <c r="G45" s="143">
        <v>82717.756711149996</v>
      </c>
      <c r="H45" s="143">
        <v>78130.415591095662</v>
      </c>
      <c r="I45" s="143">
        <v>81144.122163493594</v>
      </c>
      <c r="J45" s="143">
        <v>84063.169939340471</v>
      </c>
      <c r="K45" s="143">
        <v>103040.37816310771</v>
      </c>
      <c r="L45" s="143">
        <v>139247.96343934399</v>
      </c>
      <c r="M45" s="143">
        <v>166783.6963458891</v>
      </c>
      <c r="N45" s="143">
        <v>185640.7744743829</v>
      </c>
      <c r="O45" s="143">
        <v>195478.11409114648</v>
      </c>
      <c r="P45" s="143">
        <v>200262.82935811763</v>
      </c>
      <c r="Q45" s="143">
        <v>200706.73825363285</v>
      </c>
      <c r="R45" s="143">
        <v>194013.52116640288</v>
      </c>
      <c r="S45" s="143">
        <v>183188.24550934619</v>
      </c>
      <c r="T45" s="143">
        <v>174609.24887692518</v>
      </c>
      <c r="U45" s="143">
        <v>171317.28210952444</v>
      </c>
      <c r="V45" s="143">
        <v>206828.76466425083</v>
      </c>
      <c r="W45" s="143">
        <v>248153.47724113218</v>
      </c>
      <c r="X45" s="143">
        <v>264670.32501195202</v>
      </c>
      <c r="Y45" s="143">
        <v>253775.70847339137</v>
      </c>
      <c r="Z45" s="143">
        <v>221853.3077663141</v>
      </c>
      <c r="AA45" s="143">
        <v>178752.74429532405</v>
      </c>
      <c r="AB45" s="144">
        <v>143453.52560542495</v>
      </c>
      <c r="AC45" s="153">
        <v>19762586.613052931</v>
      </c>
      <c r="AD45" s="1">
        <v>9056242.0681235585</v>
      </c>
      <c r="AF45" s="1" t="s">
        <v>2</v>
      </c>
      <c r="AG45" s="1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>
        <v>2902718.0972470716</v>
      </c>
      <c r="F46" s="109">
        <v>2556246.5421219622</v>
      </c>
      <c r="G46" s="109">
        <v>2373087.6349265161</v>
      </c>
      <c r="H46" s="109">
        <v>2403846.61040702</v>
      </c>
      <c r="I46" s="109">
        <v>3071681.7016498921</v>
      </c>
      <c r="J46" s="109">
        <v>4457913.0998060089</v>
      </c>
      <c r="K46" s="109">
        <v>5130924.0632244116</v>
      </c>
      <c r="L46" s="109">
        <v>5815929.8793593841</v>
      </c>
      <c r="M46" s="109">
        <v>6416775.5302833747</v>
      </c>
      <c r="N46" s="109">
        <v>6741696.738850031</v>
      </c>
      <c r="O46" s="109">
        <v>7023370.4575659316</v>
      </c>
      <c r="P46" s="109">
        <v>7197897.5405132882</v>
      </c>
      <c r="Q46" s="109">
        <v>7012900.4351655003</v>
      </c>
      <c r="R46" s="109">
        <v>6809798.0931636887</v>
      </c>
      <c r="S46" s="109">
        <v>6763174.4430856677</v>
      </c>
      <c r="T46" s="109">
        <v>6693795.393715648</v>
      </c>
      <c r="U46" s="109">
        <v>6649083.9409039207</v>
      </c>
      <c r="V46" s="109">
        <v>7466798.6527179247</v>
      </c>
      <c r="W46" s="109">
        <v>8444133.8613173198</v>
      </c>
      <c r="X46" s="109">
        <v>8654960.4890632369</v>
      </c>
      <c r="Y46" s="109">
        <v>8120656.5356535558</v>
      </c>
      <c r="Z46" s="109">
        <v>7155220.4884389108</v>
      </c>
      <c r="AA46" s="109">
        <v>5804155.0981914867</v>
      </c>
      <c r="AB46" s="142">
        <v>4664582.1905512912</v>
      </c>
      <c r="AC46" s="152">
        <v>140331347.51792306</v>
      </c>
      <c r="AD46" s="152">
        <v>67124422.452606425</v>
      </c>
    </row>
    <row r="47" spans="1:33" ht="15" x14ac:dyDescent="0.2">
      <c r="A47" s="191">
        <v>45566</v>
      </c>
      <c r="B47" s="202">
        <v>140553304.85486472</v>
      </c>
      <c r="C47" s="94" t="s">
        <v>35</v>
      </c>
      <c r="D47" s="95">
        <v>22</v>
      </c>
      <c r="E47" s="148">
        <v>91042.745369653494</v>
      </c>
      <c r="F47" s="149">
        <v>80888.402335396604</v>
      </c>
      <c r="G47" s="149">
        <v>75784.680275703751</v>
      </c>
      <c r="H47" s="149">
        <v>78049.248613111733</v>
      </c>
      <c r="I47" s="149">
        <v>104066.62699665519</v>
      </c>
      <c r="J47" s="149">
        <v>156776.77393929043</v>
      </c>
      <c r="K47" s="149">
        <v>180248.71339344306</v>
      </c>
      <c r="L47" s="149">
        <v>202092.70766170186</v>
      </c>
      <c r="M47" s="149">
        <v>219284.96666911486</v>
      </c>
      <c r="N47" s="149">
        <v>228128.97728332103</v>
      </c>
      <c r="O47" s="149">
        <v>237142.11061836491</v>
      </c>
      <c r="P47" s="149">
        <v>242113.79075354981</v>
      </c>
      <c r="Q47" s="149">
        <v>235291.83601618159</v>
      </c>
      <c r="R47" s="149">
        <v>229588.93665479042</v>
      </c>
      <c r="S47" s="149">
        <v>231538.59459278174</v>
      </c>
      <c r="T47" s="149">
        <v>231488.00688707444</v>
      </c>
      <c r="U47" s="149">
        <v>230260.47197815916</v>
      </c>
      <c r="V47" s="149">
        <v>263912.22589919384</v>
      </c>
      <c r="W47" s="149">
        <v>287436.63115514326</v>
      </c>
      <c r="X47" s="149">
        <v>285050.59143062995</v>
      </c>
      <c r="Y47" s="149">
        <v>266767.15111202677</v>
      </c>
      <c r="Z47" s="149">
        <v>235577.23502253051</v>
      </c>
      <c r="AA47" s="149">
        <v>189516.10674411638</v>
      </c>
      <c r="AB47" s="150">
        <v>152237.8022517208</v>
      </c>
      <c r="AC47" s="151">
        <v>104154277.34038043</v>
      </c>
      <c r="AD47" s="1">
        <v>50312468.780530877</v>
      </c>
      <c r="AF47" s="1" t="s">
        <v>1</v>
      </c>
      <c r="AG47" s="1">
        <v>10</v>
      </c>
    </row>
    <row r="48" spans="1:33" ht="15" x14ac:dyDescent="0.2">
      <c r="A48" s="191"/>
      <c r="B48" s="194"/>
      <c r="C48" s="100" t="s">
        <v>36</v>
      </c>
      <c r="D48" s="101">
        <v>4</v>
      </c>
      <c r="E48" s="145">
        <v>98604.835956484865</v>
      </c>
      <c r="F48" s="146">
        <v>86932.133274550841</v>
      </c>
      <c r="G48" s="146">
        <v>81395.551982701058</v>
      </c>
      <c r="H48" s="146">
        <v>80926.134333719703</v>
      </c>
      <c r="I48" s="146">
        <v>90884.154518872965</v>
      </c>
      <c r="J48" s="146">
        <v>103980.92810243677</v>
      </c>
      <c r="K48" s="146">
        <v>136221.14484706207</v>
      </c>
      <c r="L48" s="146">
        <v>177539.99440437631</v>
      </c>
      <c r="M48" s="146">
        <v>204122.16863567062</v>
      </c>
      <c r="N48" s="146">
        <v>221482.35722851244</v>
      </c>
      <c r="O48" s="146">
        <v>231377.38122649677</v>
      </c>
      <c r="P48" s="146">
        <v>233668.4134157245</v>
      </c>
      <c r="Q48" s="146">
        <v>230502.98578337661</v>
      </c>
      <c r="R48" s="146">
        <v>216964.52515806502</v>
      </c>
      <c r="S48" s="146">
        <v>204661.19762862078</v>
      </c>
      <c r="T48" s="146">
        <v>196592.30976752203</v>
      </c>
      <c r="U48" s="146">
        <v>192252.24195720418</v>
      </c>
      <c r="V48" s="146">
        <v>229617.52885537304</v>
      </c>
      <c r="W48" s="146">
        <v>257736.19604138343</v>
      </c>
      <c r="X48" s="146">
        <v>257791.72120849037</v>
      </c>
      <c r="Y48" s="146">
        <v>242496.98977353057</v>
      </c>
      <c r="Z48" s="146">
        <v>219668.88412699607</v>
      </c>
      <c r="AA48" s="146">
        <v>186196.47299276228</v>
      </c>
      <c r="AB48" s="147">
        <v>154928.04745988929</v>
      </c>
      <c r="AC48" s="152">
        <v>17346177.194719292</v>
      </c>
      <c r="AD48" s="1">
        <v>8436654.3008222766</v>
      </c>
      <c r="AF48" s="1" t="s">
        <v>3</v>
      </c>
      <c r="AG48" s="1">
        <v>10</v>
      </c>
    </row>
    <row r="49" spans="1:33" ht="15" x14ac:dyDescent="0.2">
      <c r="A49" s="191"/>
      <c r="B49" s="194"/>
      <c r="C49" s="106" t="s">
        <v>37</v>
      </c>
      <c r="D49" s="107">
        <v>5</v>
      </c>
      <c r="E49" s="143">
        <v>97490.235365325265</v>
      </c>
      <c r="F49" s="143">
        <v>85577.79445144262</v>
      </c>
      <c r="G49" s="143">
        <v>78290.128181333042</v>
      </c>
      <c r="H49" s="143">
        <v>75034.810926030696</v>
      </c>
      <c r="I49" s="143">
        <v>77869.815895613792</v>
      </c>
      <c r="J49" s="143">
        <v>79247.411377583659</v>
      </c>
      <c r="K49" s="143">
        <v>96687.260093631659</v>
      </c>
      <c r="L49" s="143">
        <v>132223.88622139709</v>
      </c>
      <c r="M49" s="143">
        <v>159124.0972892514</v>
      </c>
      <c r="N49" s="143">
        <v>178147.56661154621</v>
      </c>
      <c r="O49" s="143">
        <v>189015.62793081847</v>
      </c>
      <c r="P49" s="143">
        <v>194828.8973008719</v>
      </c>
      <c r="Q49" s="143">
        <v>195249.40446181665</v>
      </c>
      <c r="R49" s="143">
        <v>188362.84765689343</v>
      </c>
      <c r="S49" s="143">
        <v>176904.09786940578</v>
      </c>
      <c r="T49" s="143">
        <v>169641.4860844239</v>
      </c>
      <c r="U49" s="143">
        <v>167712.6708323544</v>
      </c>
      <c r="V49" s="143">
        <v>207504.84520834778</v>
      </c>
      <c r="W49" s="143">
        <v>243538.83146589203</v>
      </c>
      <c r="X49" s="143">
        <v>252248.68614303411</v>
      </c>
      <c r="Y49" s="143">
        <v>240775.68114869771</v>
      </c>
      <c r="Z49" s="143">
        <v>211945.66620942624</v>
      </c>
      <c r="AA49" s="143">
        <v>172191.10623288483</v>
      </c>
      <c r="AB49" s="144">
        <v>140957.20899498105</v>
      </c>
      <c r="AC49" s="153">
        <v>19052850.319765016</v>
      </c>
      <c r="AD49" s="1">
        <v>8756052.9112938959</v>
      </c>
      <c r="AF49" s="1" t="s">
        <v>2</v>
      </c>
      <c r="AG49" s="1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>
        <v>2884810.9187849425</v>
      </c>
      <c r="F50" s="109">
        <v>2555162.3567341422</v>
      </c>
      <c r="G50" s="109">
        <v>2384295.8149029519</v>
      </c>
      <c r="H50" s="109">
        <v>2415962.0614534905</v>
      </c>
      <c r="I50" s="109">
        <v>3042351.4914799752</v>
      </c>
      <c r="J50" s="109">
        <v>4261249.7959620543</v>
      </c>
      <c r="K50" s="109">
        <v>4993792.5745121539</v>
      </c>
      <c r="L50" s="109">
        <v>5817318.9772819318</v>
      </c>
      <c r="M50" s="109">
        <v>6436378.4277094658</v>
      </c>
      <c r="N50" s="109">
        <v>6795504.7622048436</v>
      </c>
      <c r="O50" s="109">
        <v>7087714.0981641077</v>
      </c>
      <c r="P50" s="109">
        <v>7235321.5367453527</v>
      </c>
      <c r="Q50" s="109">
        <v>7074679.3577985857</v>
      </c>
      <c r="R50" s="109">
        <v>6860628.9453221168</v>
      </c>
      <c r="S50" s="109">
        <v>6797014.3609027099</v>
      </c>
      <c r="T50" s="109">
        <v>6727312.8210078459</v>
      </c>
      <c r="U50" s="109">
        <v>6673302.7055100901</v>
      </c>
      <c r="V50" s="109">
        <v>7762063.3112454964</v>
      </c>
      <c r="W50" s="109">
        <v>8572244.8269081451</v>
      </c>
      <c r="X50" s="109">
        <v>8563523.3270229902</v>
      </c>
      <c r="Y50" s="109">
        <v>8042743.6893022005</v>
      </c>
      <c r="Z50" s="109">
        <v>7121103.0380507875</v>
      </c>
      <c r="AA50" s="109">
        <v>5775095.7715060338</v>
      </c>
      <c r="AB50" s="142">
        <v>4673729.8843523199</v>
      </c>
      <c r="AC50" s="152">
        <v>140553304.85486472</v>
      </c>
      <c r="AD50" s="152">
        <v>67505175.992647052</v>
      </c>
    </row>
    <row r="51" spans="1:33" ht="15" x14ac:dyDescent="0.2">
      <c r="A51" s="191">
        <v>45597</v>
      </c>
      <c r="B51" s="202">
        <v>150019940.11937064</v>
      </c>
      <c r="C51" s="94" t="s">
        <v>35</v>
      </c>
      <c r="D51" s="95">
        <v>19</v>
      </c>
      <c r="E51" s="148">
        <v>102893.75661212974</v>
      </c>
      <c r="F51" s="149">
        <v>90691.50816123921</v>
      </c>
      <c r="G51" s="149">
        <v>83997.629137108481</v>
      </c>
      <c r="H51" s="149">
        <v>87306.268985548144</v>
      </c>
      <c r="I51" s="149">
        <v>116555.83009549491</v>
      </c>
      <c r="J51" s="149">
        <v>171254.9205287025</v>
      </c>
      <c r="K51" s="149">
        <v>201146.85535473828</v>
      </c>
      <c r="L51" s="149">
        <v>225682.15071500195</v>
      </c>
      <c r="M51" s="149">
        <v>243785.90390274653</v>
      </c>
      <c r="N51" s="149">
        <v>252613.40597343518</v>
      </c>
      <c r="O51" s="149">
        <v>262449.30852765054</v>
      </c>
      <c r="P51" s="149">
        <v>268775.93300779286</v>
      </c>
      <c r="Q51" s="149">
        <v>262941.36086584692</v>
      </c>
      <c r="R51" s="149">
        <v>256132.34210255762</v>
      </c>
      <c r="S51" s="149">
        <v>257943.96843351054</v>
      </c>
      <c r="T51" s="149">
        <v>257023.16192949115</v>
      </c>
      <c r="U51" s="149">
        <v>256759.70508808235</v>
      </c>
      <c r="V51" s="149">
        <v>294824.70110952033</v>
      </c>
      <c r="W51" s="149">
        <v>320350.60711804871</v>
      </c>
      <c r="X51" s="149">
        <v>317266.01194768847</v>
      </c>
      <c r="Y51" s="149">
        <v>296165.01569010754</v>
      </c>
      <c r="Z51" s="149">
        <v>260694.37694786131</v>
      </c>
      <c r="AA51" s="149">
        <v>209484.0718523075</v>
      </c>
      <c r="AB51" s="150">
        <v>167844.33643364991</v>
      </c>
      <c r="AC51" s="151">
        <v>100027079.47988494</v>
      </c>
      <c r="AD51" s="1">
        <v>48338037.570376195</v>
      </c>
      <c r="AF51" s="1" t="s">
        <v>1</v>
      </c>
      <c r="AG51" s="1">
        <v>11</v>
      </c>
    </row>
    <row r="52" spans="1:33" ht="15" x14ac:dyDescent="0.2">
      <c r="A52" s="191"/>
      <c r="B52" s="194"/>
      <c r="C52" s="100" t="s">
        <v>36</v>
      </c>
      <c r="D52" s="101">
        <v>5</v>
      </c>
      <c r="E52" s="145">
        <v>113529.53104992233</v>
      </c>
      <c r="F52" s="146">
        <v>99927.610605460199</v>
      </c>
      <c r="G52" s="146">
        <v>92797.566412540677</v>
      </c>
      <c r="H52" s="146">
        <v>91697.491787944178</v>
      </c>
      <c r="I52" s="146">
        <v>104071.8020662543</v>
      </c>
      <c r="J52" s="146">
        <v>119337.73562799989</v>
      </c>
      <c r="K52" s="146">
        <v>154227.17723940019</v>
      </c>
      <c r="L52" s="146">
        <v>199264.8680980475</v>
      </c>
      <c r="M52" s="146">
        <v>228355.52459304241</v>
      </c>
      <c r="N52" s="146">
        <v>244404.04594883986</v>
      </c>
      <c r="O52" s="146">
        <v>254775.95788685916</v>
      </c>
      <c r="P52" s="146">
        <v>259750.76089676906</v>
      </c>
      <c r="Q52" s="146">
        <v>255689.74127798388</v>
      </c>
      <c r="R52" s="146">
        <v>241950.37473437726</v>
      </c>
      <c r="S52" s="146">
        <v>229463.118299503</v>
      </c>
      <c r="T52" s="146">
        <v>222231.24502388356</v>
      </c>
      <c r="U52" s="146">
        <v>219559.81987710614</v>
      </c>
      <c r="V52" s="146">
        <v>261544.12420141339</v>
      </c>
      <c r="W52" s="146">
        <v>288186.21386191796</v>
      </c>
      <c r="X52" s="146">
        <v>286788.72550507827</v>
      </c>
      <c r="Y52" s="146">
        <v>271011.92276979593</v>
      </c>
      <c r="Z52" s="146">
        <v>243262.20265584937</v>
      </c>
      <c r="AA52" s="146">
        <v>206458.51662226001</v>
      </c>
      <c r="AB52" s="147">
        <v>172812.73508632014</v>
      </c>
      <c r="AC52" s="152">
        <v>24305494.060642838</v>
      </c>
      <c r="AD52" s="1">
        <v>11777227.283182058</v>
      </c>
      <c r="AF52" s="1" t="s">
        <v>3</v>
      </c>
      <c r="AG52" s="1">
        <v>11</v>
      </c>
    </row>
    <row r="53" spans="1:33" ht="15" x14ac:dyDescent="0.2">
      <c r="A53" s="191"/>
      <c r="B53" s="194"/>
      <c r="C53" s="106" t="s">
        <v>37</v>
      </c>
      <c r="D53" s="107">
        <v>6</v>
      </c>
      <c r="E53" s="143">
        <v>110648.88335339368</v>
      </c>
      <c r="F53" s="143">
        <v>96009.198321134056</v>
      </c>
      <c r="G53" s="143">
        <v>87065.734876506947</v>
      </c>
      <c r="H53" s="143">
        <v>82781.67724309217</v>
      </c>
      <c r="I53" s="143">
        <v>86372.227272190619</v>
      </c>
      <c r="J53" s="143">
        <v>87262.477694421657</v>
      </c>
      <c r="K53" s="143">
        <v>109516.69986327137</v>
      </c>
      <c r="L53" s="143">
        <v>144883.93176226167</v>
      </c>
      <c r="M53" s="143">
        <v>177333.05874461221</v>
      </c>
      <c r="N53" s="143">
        <v>199521.38786714751</v>
      </c>
      <c r="O53" s="143">
        <v>212721.33281301832</v>
      </c>
      <c r="P53" s="143">
        <v>219940.65945688664</v>
      </c>
      <c r="Q53" s="143">
        <v>220990.46015838213</v>
      </c>
      <c r="R53" s="143">
        <v>215285.26398240507</v>
      </c>
      <c r="S53" s="143">
        <v>203920.48466505384</v>
      </c>
      <c r="T53" s="143">
        <v>196417.47005940555</v>
      </c>
      <c r="U53" s="143">
        <v>194755.14342483418</v>
      </c>
      <c r="V53" s="143">
        <v>241526.03683015011</v>
      </c>
      <c r="W53" s="143">
        <v>271953.62383060431</v>
      </c>
      <c r="X53" s="143">
        <v>277154.56313554302</v>
      </c>
      <c r="Y53" s="143">
        <v>263980.59877564048</v>
      </c>
      <c r="Z53" s="143">
        <v>232711.63210784181</v>
      </c>
      <c r="AA53" s="143">
        <v>192102.51882615295</v>
      </c>
      <c r="AB53" s="144">
        <v>156372.69807652148</v>
      </c>
      <c r="AC53" s="153">
        <v>25687366.57884283</v>
      </c>
      <c r="AD53" s="1">
        <v>11914615.157604042</v>
      </c>
      <c r="AF53" s="1" t="s">
        <v>2</v>
      </c>
      <c r="AG53" s="1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>
        <v>3186522.3310004389</v>
      </c>
      <c r="F54" s="109">
        <v>2798831.8980176505</v>
      </c>
      <c r="G54" s="109">
        <v>2582337.1949268063</v>
      </c>
      <c r="H54" s="109">
        <v>2613996.6331236889</v>
      </c>
      <c r="I54" s="109">
        <v>3253153.1457788185</v>
      </c>
      <c r="J54" s="109">
        <v>4374107.0343518769</v>
      </c>
      <c r="K54" s="109">
        <v>5250026.3371166559</v>
      </c>
      <c r="L54" s="109">
        <v>6153588.7946488447</v>
      </c>
      <c r="M54" s="109">
        <v>6837708.1495850701</v>
      </c>
      <c r="N54" s="109">
        <v>7218803.2704423517</v>
      </c>
      <c r="O54" s="109">
        <v>7536744.6483377665</v>
      </c>
      <c r="P54" s="109">
        <v>7725140.4883732293</v>
      </c>
      <c r="Q54" s="109">
        <v>7600277.3237913046</v>
      </c>
      <c r="R54" s="109">
        <v>7367977.9575149119</v>
      </c>
      <c r="S54" s="109">
        <v>7271773.8997245394</v>
      </c>
      <c r="T54" s="109">
        <v>7173101.1221361831</v>
      </c>
      <c r="U54" s="109">
        <v>7144764.3566081002</v>
      </c>
      <c r="V54" s="109">
        <v>8358546.1630688552</v>
      </c>
      <c r="W54" s="109">
        <v>9159314.3475361411</v>
      </c>
      <c r="X54" s="109">
        <v>9124925.23334473</v>
      </c>
      <c r="Y54" s="109">
        <v>8566078.5046148654</v>
      </c>
      <c r="Z54" s="109">
        <v>7565773.9679356627</v>
      </c>
      <c r="AA54" s="109">
        <v>6165105.06126206</v>
      </c>
      <c r="AB54" s="142">
        <v>4991342.2561300779</v>
      </c>
      <c r="AC54" s="152">
        <v>150019940.11937061</v>
      </c>
      <c r="AD54" s="152">
        <v>72029880.011162296</v>
      </c>
    </row>
    <row r="55" spans="1:33" ht="15" x14ac:dyDescent="0.2">
      <c r="A55" s="191">
        <v>45627</v>
      </c>
      <c r="B55" s="202">
        <v>161023603.97312063</v>
      </c>
      <c r="C55" s="94" t="s">
        <v>35</v>
      </c>
      <c r="D55" s="95">
        <v>21</v>
      </c>
      <c r="E55" s="148">
        <v>116144.58539624396</v>
      </c>
      <c r="F55" s="149">
        <v>100889.72381337588</v>
      </c>
      <c r="G55" s="149">
        <v>93285.293516690683</v>
      </c>
      <c r="H55" s="149">
        <v>93686.968090909446</v>
      </c>
      <c r="I55" s="149">
        <v>113653.36815001738</v>
      </c>
      <c r="J55" s="149">
        <v>144349.62692166684</v>
      </c>
      <c r="K55" s="149">
        <v>185126.99665130526</v>
      </c>
      <c r="L55" s="149">
        <v>215393.20049580239</v>
      </c>
      <c r="M55" s="149">
        <v>243590.04048020105</v>
      </c>
      <c r="N55" s="149">
        <v>258641.33232385979</v>
      </c>
      <c r="O55" s="149">
        <v>269387.68347692426</v>
      </c>
      <c r="P55" s="149">
        <v>275065.10688676697</v>
      </c>
      <c r="Q55" s="149">
        <v>271678.73215229093</v>
      </c>
      <c r="R55" s="149">
        <v>261638.72964416206</v>
      </c>
      <c r="S55" s="149">
        <v>257506.24705464262</v>
      </c>
      <c r="T55" s="149">
        <v>253780.26671334211</v>
      </c>
      <c r="U55" s="149">
        <v>250313.20558580768</v>
      </c>
      <c r="V55" s="149">
        <v>300544.15575404884</v>
      </c>
      <c r="W55" s="149">
        <v>343262.61933253269</v>
      </c>
      <c r="X55" s="149">
        <v>346228.71037226007</v>
      </c>
      <c r="Y55" s="149">
        <v>327268.1652366065</v>
      </c>
      <c r="Z55" s="149">
        <v>294359.9522875534</v>
      </c>
      <c r="AA55" s="149">
        <v>244821.36641532028</v>
      </c>
      <c r="AB55" s="150">
        <v>198892.90304219187</v>
      </c>
      <c r="AC55" s="151">
        <v>114649688.57568498</v>
      </c>
      <c r="AD55" s="1">
        <v>53696885.441089794</v>
      </c>
      <c r="AF55" s="1" t="s">
        <v>1</v>
      </c>
      <c r="AG55" s="1">
        <v>12</v>
      </c>
    </row>
    <row r="56" spans="1:33" ht="15" x14ac:dyDescent="0.2">
      <c r="A56" s="191"/>
      <c r="B56" s="194"/>
      <c r="C56" s="100" t="s">
        <v>36</v>
      </c>
      <c r="D56" s="101">
        <v>4</v>
      </c>
      <c r="E56" s="145">
        <v>126174.50001705819</v>
      </c>
      <c r="F56" s="146">
        <v>109315.54138376191</v>
      </c>
      <c r="G56" s="146">
        <v>100394.08414574352</v>
      </c>
      <c r="H56" s="146">
        <v>98684.657275789024</v>
      </c>
      <c r="I56" s="146">
        <v>110478.90398030147</v>
      </c>
      <c r="J56" s="146">
        <v>124295.97598988462</v>
      </c>
      <c r="K56" s="146">
        <v>155375.89937692214</v>
      </c>
      <c r="L56" s="146">
        <v>191775.70602661185</v>
      </c>
      <c r="M56" s="146">
        <v>224169.25204765712</v>
      </c>
      <c r="N56" s="146">
        <v>243761.26843368149</v>
      </c>
      <c r="O56" s="146">
        <v>256467.56199956479</v>
      </c>
      <c r="P56" s="146">
        <v>259155.89856289938</v>
      </c>
      <c r="Q56" s="146">
        <v>255007.5981451089</v>
      </c>
      <c r="R56" s="146">
        <v>241208.82235926756</v>
      </c>
      <c r="S56" s="146">
        <v>227310.62943529311</v>
      </c>
      <c r="T56" s="146">
        <v>218576.1072586271</v>
      </c>
      <c r="U56" s="146">
        <v>212936.61403410396</v>
      </c>
      <c r="V56" s="146">
        <v>266197.38255415531</v>
      </c>
      <c r="W56" s="146">
        <v>310948.13931919984</v>
      </c>
      <c r="X56" s="146">
        <v>313428.67034875619</v>
      </c>
      <c r="Y56" s="146">
        <v>299382.04639485647</v>
      </c>
      <c r="Z56" s="146">
        <v>275105.80146966624</v>
      </c>
      <c r="AA56" s="146">
        <v>238136.17226637696</v>
      </c>
      <c r="AB56" s="147">
        <v>197910.46165544796</v>
      </c>
      <c r="AC56" s="152">
        <v>20224790.777922943</v>
      </c>
      <c r="AD56" s="1">
        <v>9321477.8332112618</v>
      </c>
      <c r="AF56" s="1" t="s">
        <v>3</v>
      </c>
      <c r="AG56" s="1">
        <v>12</v>
      </c>
    </row>
    <row r="57" spans="1:33" ht="15" x14ac:dyDescent="0.2">
      <c r="A57" s="191"/>
      <c r="B57" s="194"/>
      <c r="C57" s="106" t="s">
        <v>37</v>
      </c>
      <c r="D57" s="107">
        <v>6</v>
      </c>
      <c r="E57" s="143">
        <v>133361.28212500818</v>
      </c>
      <c r="F57" s="143">
        <v>114975.87610818265</v>
      </c>
      <c r="G57" s="143">
        <v>102862.96153674966</v>
      </c>
      <c r="H57" s="143">
        <v>96771.224319943518</v>
      </c>
      <c r="I57" s="143">
        <v>98033.189651182664</v>
      </c>
      <c r="J57" s="143">
        <v>100163.07298179322</v>
      </c>
      <c r="K57" s="143">
        <v>107806.10797058059</v>
      </c>
      <c r="L57" s="143">
        <v>129464.92364767495</v>
      </c>
      <c r="M57" s="143">
        <v>159593.18658973172</v>
      </c>
      <c r="N57" s="143">
        <v>181713.05477282312</v>
      </c>
      <c r="O57" s="143">
        <v>193186.64851378271</v>
      </c>
      <c r="P57" s="143">
        <v>205762.08927452259</v>
      </c>
      <c r="Q57" s="143">
        <v>207851.41569232717</v>
      </c>
      <c r="R57" s="143">
        <v>201657.5237167895</v>
      </c>
      <c r="S57" s="143">
        <v>190212.37039859846</v>
      </c>
      <c r="T57" s="143">
        <v>180823.44237632031</v>
      </c>
      <c r="U57" s="143">
        <v>178060.83060236427</v>
      </c>
      <c r="V57" s="143">
        <v>238000.50194166185</v>
      </c>
      <c r="W57" s="143">
        <v>285663.81881053821</v>
      </c>
      <c r="X57" s="143">
        <v>300832.28457481152</v>
      </c>
      <c r="Y57" s="143">
        <v>292515.19900463801</v>
      </c>
      <c r="Z57" s="143">
        <v>263437.5806539153</v>
      </c>
      <c r="AA57" s="143">
        <v>218396.4262053066</v>
      </c>
      <c r="AB57" s="144">
        <v>177042.42511620547</v>
      </c>
      <c r="AC57" s="153">
        <v>26149124.619512707</v>
      </c>
      <c r="AD57" s="1">
        <v>10969952.913509607</v>
      </c>
      <c r="AF57" s="1" t="s">
        <v>2</v>
      </c>
      <c r="AG57" s="1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>
        <v>3743901.9861394055</v>
      </c>
      <c r="F58" s="109">
        <v>3245801.6222650371</v>
      </c>
      <c r="G58" s="109">
        <v>2977745.2696539764</v>
      </c>
      <c r="H58" s="109">
        <v>2942792.3049319158</v>
      </c>
      <c r="I58" s="109">
        <v>3416835.4849786665</v>
      </c>
      <c r="J58" s="109">
        <v>4129504.5072053014</v>
      </c>
      <c r="K58" s="109">
        <v>5156007.1750085829</v>
      </c>
      <c r="L58" s="109">
        <v>6067149.5764043471</v>
      </c>
      <c r="M58" s="109">
        <v>6969626.9778132401</v>
      </c>
      <c r="N58" s="109">
        <v>7496791.3811727203</v>
      </c>
      <c r="O58" s="109">
        <v>7842131.4920963645</v>
      </c>
      <c r="P58" s="109">
        <v>8047563.3745208392</v>
      </c>
      <c r="Q58" s="109">
        <v>7972392.261932509</v>
      </c>
      <c r="R58" s="109">
        <v>7669193.7542652106</v>
      </c>
      <c r="S58" s="109">
        <v>7458147.9282802576</v>
      </c>
      <c r="T58" s="109">
        <v>7288630.6842726152</v>
      </c>
      <c r="U58" s="109">
        <v>7176688.7570525631</v>
      </c>
      <c r="V58" s="109">
        <v>8804219.8127016183</v>
      </c>
      <c r="W58" s="109">
        <v>10166290.476123214</v>
      </c>
      <c r="X58" s="109">
        <v>10329511.306661356</v>
      </c>
      <c r="Y58" s="109">
        <v>9825250.8495759889</v>
      </c>
      <c r="Z58" s="109">
        <v>8862607.6878407784</v>
      </c>
      <c r="AA58" s="109">
        <v>7404171.9410190731</v>
      </c>
      <c r="AB58" s="142">
        <v>6030647.3612050535</v>
      </c>
      <c r="AC58" s="152">
        <v>161023603.97312063</v>
      </c>
      <c r="AD58" s="152">
        <v>73988316.187810659</v>
      </c>
    </row>
    <row r="59" spans="1:33" s="5" customFormat="1" x14ac:dyDescent="0.2">
      <c r="AD59" s="172">
        <v>873264696.78162229</v>
      </c>
    </row>
    <row r="60" spans="1:33" s="5" customFormat="1" ht="15.75" x14ac:dyDescent="0.2">
      <c r="B60" s="38" t="s">
        <v>44</v>
      </c>
      <c r="Z60" s="6"/>
      <c r="AA60" s="6"/>
      <c r="AB60" s="6"/>
    </row>
    <row r="61" spans="1:33" s="5" customFormat="1" ht="18" x14ac:dyDescent="0.25">
      <c r="B61" s="38" t="s">
        <v>51</v>
      </c>
      <c r="W61" s="37"/>
      <c r="Z61" s="7" t="s">
        <v>58</v>
      </c>
    </row>
  </sheetData>
  <mergeCells count="26">
    <mergeCell ref="A15:A18"/>
    <mergeCell ref="B15:B18"/>
    <mergeCell ref="A55:A58"/>
    <mergeCell ref="B55:B58"/>
    <mergeCell ref="A35:A38"/>
    <mergeCell ref="B35:B38"/>
    <mergeCell ref="A39:A42"/>
    <mergeCell ref="B39:B42"/>
    <mergeCell ref="A43:A46"/>
    <mergeCell ref="B43:B46"/>
    <mergeCell ref="D2:F2"/>
    <mergeCell ref="A47:A50"/>
    <mergeCell ref="B47:B50"/>
    <mergeCell ref="A51:A54"/>
    <mergeCell ref="B51:B54"/>
    <mergeCell ref="A23:A26"/>
    <mergeCell ref="B23:B26"/>
    <mergeCell ref="A27:A30"/>
    <mergeCell ref="B27:B30"/>
    <mergeCell ref="A31:A34"/>
    <mergeCell ref="B31:B34"/>
    <mergeCell ref="A19:A22"/>
    <mergeCell ref="B19:B22"/>
    <mergeCell ref="C9:D9"/>
    <mergeCell ref="A11:A14"/>
    <mergeCell ref="B11:B14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F26FE-8EB6-4048-AA2C-E5731D6D5B24}">
  <sheetPr>
    <tabColor theme="3" tint="0.39997558519241921"/>
    <pageSetUpPr fitToPage="1"/>
  </sheetPr>
  <dimension ref="A1:AG61"/>
  <sheetViews>
    <sheetView showGridLines="0" zoomScale="85" zoomScaleNormal="85" workbookViewId="0">
      <pane xSplit="4" ySplit="10" topLeftCell="O47" activePane="bottomRight" state="frozen"/>
      <selection activeCell="C26" sqref="C26"/>
      <selection pane="topRight" activeCell="C26" sqref="C26"/>
      <selection pane="bottomLeft" activeCell="C26" sqref="C26"/>
      <selection pane="bottomRight" activeCell="C26" sqref="C26"/>
    </sheetView>
  </sheetViews>
  <sheetFormatPr baseColWidth="10" defaultColWidth="0" defaultRowHeight="12.75" x14ac:dyDescent="0.2"/>
  <cols>
    <col min="1" max="1" width="8.28515625" style="1" customWidth="1"/>
    <col min="2" max="2" width="15.5703125" style="1" customWidth="1"/>
    <col min="3" max="3" width="9.28515625" style="1" customWidth="1"/>
    <col min="4" max="4" width="7.85546875" style="1" customWidth="1"/>
    <col min="5" max="11" width="14.5703125" style="1" bestFit="1" customWidth="1"/>
    <col min="12" max="18" width="15.7109375" style="1" bestFit="1" customWidth="1"/>
    <col min="19" max="19" width="15.7109375" style="1" customWidth="1"/>
    <col min="20" max="25" width="15.7109375" style="1" bestFit="1" customWidth="1"/>
    <col min="26" max="26" width="16" style="1" customWidth="1"/>
    <col min="27" max="27" width="15.7109375" style="1" bestFit="1" customWidth="1"/>
    <col min="28" max="28" width="14.5703125" style="1" bestFit="1" customWidth="1"/>
    <col min="29" max="29" width="19.140625" style="1" customWidth="1"/>
    <col min="30" max="30" width="19.85546875" style="1" customWidth="1"/>
    <col min="31" max="31" width="3.42578125" style="1" hidden="1" customWidth="1"/>
    <col min="32" max="32" width="5.28515625" style="1" hidden="1" customWidth="1"/>
    <col min="33" max="33" width="9.85546875" style="1" hidden="1" customWidth="1"/>
    <col min="34" max="16384" width="3.42578125" style="1" hidden="1"/>
  </cols>
  <sheetData>
    <row r="1" spans="1:33" ht="16.5" x14ac:dyDescent="0.2">
      <c r="A1" s="79" t="s">
        <v>79</v>
      </c>
    </row>
    <row r="2" spans="1:33" ht="16.5" x14ac:dyDescent="0.2">
      <c r="A2" s="79" t="s">
        <v>55</v>
      </c>
      <c r="C2" s="80"/>
      <c r="D2" s="201"/>
      <c r="E2" s="201"/>
      <c r="F2" s="201"/>
      <c r="G2" s="201"/>
    </row>
    <row r="3" spans="1:33" ht="16.5" x14ac:dyDescent="0.2">
      <c r="A3" s="79" t="s">
        <v>56</v>
      </c>
      <c r="C3" s="80"/>
      <c r="D3" s="82" t="s">
        <v>110</v>
      </c>
      <c r="E3" s="81"/>
      <c r="F3" s="81"/>
    </row>
    <row r="4" spans="1:33" ht="16.5" x14ac:dyDescent="0.2">
      <c r="A4" s="79" t="s">
        <v>57</v>
      </c>
      <c r="C4" s="80"/>
      <c r="D4" s="2"/>
      <c r="E4" s="81"/>
      <c r="F4" s="81"/>
      <c r="H4" s="83"/>
    </row>
    <row r="5" spans="1:33" ht="16.5" x14ac:dyDescent="0.2">
      <c r="A5" s="79" t="s">
        <v>59</v>
      </c>
      <c r="C5" s="80"/>
      <c r="D5" s="2"/>
      <c r="E5" s="81"/>
      <c r="F5" s="81"/>
    </row>
    <row r="6" spans="1:33" ht="16.5" x14ac:dyDescent="0.2">
      <c r="A6" s="79" t="s">
        <v>28</v>
      </c>
      <c r="C6" s="80"/>
      <c r="D6" s="154">
        <v>2025</v>
      </c>
      <c r="E6" s="84"/>
      <c r="F6" s="84"/>
    </row>
    <row r="7" spans="1:33" ht="16.5" x14ac:dyDescent="0.2">
      <c r="A7" s="79" t="s">
        <v>29</v>
      </c>
      <c r="C7" s="80"/>
      <c r="D7" s="161" t="s">
        <v>94</v>
      </c>
      <c r="E7" s="81"/>
      <c r="F7" s="81"/>
    </row>
    <row r="8" spans="1:33" ht="13.5" customHeight="1" x14ac:dyDescent="0.25">
      <c r="A8" s="87" t="s">
        <v>60</v>
      </c>
      <c r="D8" s="85" t="s">
        <v>38</v>
      </c>
    </row>
    <row r="9" spans="1:33" ht="16.5" thickBot="1" x14ac:dyDescent="0.25">
      <c r="C9" s="199"/>
      <c r="D9" s="199"/>
    </row>
    <row r="10" spans="1:33" s="93" customFormat="1" ht="32.25" thickBot="1" x14ac:dyDescent="0.25">
      <c r="A10" s="3" t="s">
        <v>125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45658</v>
      </c>
      <c r="B11" s="194">
        <v>207447432.79464838</v>
      </c>
      <c r="C11" s="94" t="s">
        <v>35</v>
      </c>
      <c r="D11" s="95">
        <v>21</v>
      </c>
      <c r="E11" s="148">
        <v>161230.83711598258</v>
      </c>
      <c r="F11" s="149">
        <v>147048.65116853107</v>
      </c>
      <c r="G11" s="149">
        <v>141424.79927232093</v>
      </c>
      <c r="H11" s="149">
        <v>144407.03448436031</v>
      </c>
      <c r="I11" s="149">
        <v>168598.379108825</v>
      </c>
      <c r="J11" s="149">
        <v>198472.86728324395</v>
      </c>
      <c r="K11" s="149">
        <v>236217.59887707641</v>
      </c>
      <c r="L11" s="149">
        <v>296764.4258224722</v>
      </c>
      <c r="M11" s="149">
        <v>326609.14355423255</v>
      </c>
      <c r="N11" s="149">
        <v>345882.04729271092</v>
      </c>
      <c r="O11" s="149">
        <v>362074.45353742805</v>
      </c>
      <c r="P11" s="149">
        <v>372678.80952785845</v>
      </c>
      <c r="Q11" s="149">
        <v>371591.36411867209</v>
      </c>
      <c r="R11" s="149">
        <v>362876.34960151592</v>
      </c>
      <c r="S11" s="149">
        <v>359879.69083796686</v>
      </c>
      <c r="T11" s="149">
        <v>352729.37816158577</v>
      </c>
      <c r="U11" s="149">
        <v>344932.50045449787</v>
      </c>
      <c r="V11" s="149">
        <v>349748.73135411111</v>
      </c>
      <c r="W11" s="149">
        <v>381668.39406953863</v>
      </c>
      <c r="X11" s="149">
        <v>390763.01190784737</v>
      </c>
      <c r="Y11" s="149">
        <v>373586.06627671345</v>
      </c>
      <c r="Z11" s="149">
        <v>335575.45609440311</v>
      </c>
      <c r="AA11" s="149">
        <v>284994.5732663002</v>
      </c>
      <c r="AB11" s="150">
        <v>236447.37895967384</v>
      </c>
      <c r="AC11" s="151">
        <v>147970240.7851052</v>
      </c>
      <c r="AD11" s="1">
        <v>73416381.421087757</v>
      </c>
      <c r="AF11" s="1" t="s">
        <v>1</v>
      </c>
      <c r="AG11" s="1">
        <v>1</v>
      </c>
    </row>
    <row r="12" spans="1:33" ht="15" x14ac:dyDescent="0.2">
      <c r="A12" s="191"/>
      <c r="B12" s="194"/>
      <c r="C12" s="100" t="s">
        <v>36</v>
      </c>
      <c r="D12" s="101">
        <v>4</v>
      </c>
      <c r="E12" s="145">
        <v>171624.86166294673</v>
      </c>
      <c r="F12" s="146">
        <v>153313.4378936741</v>
      </c>
      <c r="G12" s="146">
        <v>146319.38681202661</v>
      </c>
      <c r="H12" s="146">
        <v>146032.94719415746</v>
      </c>
      <c r="I12" s="146">
        <v>157715.04074860929</v>
      </c>
      <c r="J12" s="146">
        <v>170884.98324103552</v>
      </c>
      <c r="K12" s="146">
        <v>195377.42065883675</v>
      </c>
      <c r="L12" s="146">
        <v>256179.22260132417</v>
      </c>
      <c r="M12" s="146">
        <v>292150.96478752414</v>
      </c>
      <c r="N12" s="146">
        <v>318215.03267104464</v>
      </c>
      <c r="O12" s="146">
        <v>336586.13411930314</v>
      </c>
      <c r="P12" s="146">
        <v>346423.29107745393</v>
      </c>
      <c r="Q12" s="146">
        <v>344635.61423575727</v>
      </c>
      <c r="R12" s="146">
        <v>334700.20262078324</v>
      </c>
      <c r="S12" s="146">
        <v>323317.81916568964</v>
      </c>
      <c r="T12" s="146">
        <v>313088.67130277894</v>
      </c>
      <c r="U12" s="146">
        <v>305486.60159429803</v>
      </c>
      <c r="V12" s="146">
        <v>319568.94166851311</v>
      </c>
      <c r="W12" s="146">
        <v>352375.40425068431</v>
      </c>
      <c r="X12" s="146">
        <v>359397.18429009611</v>
      </c>
      <c r="Y12" s="146">
        <v>344735.32587208151</v>
      </c>
      <c r="Z12" s="146">
        <v>315172.93272955262</v>
      </c>
      <c r="AA12" s="146">
        <v>277218.90722263802</v>
      </c>
      <c r="AB12" s="147">
        <v>239653.53232093583</v>
      </c>
      <c r="AC12" s="152">
        <v>26080695.442966979</v>
      </c>
      <c r="AD12" s="1">
        <v>12683134.21670383</v>
      </c>
      <c r="AF12" s="1" t="s">
        <v>3</v>
      </c>
      <c r="AG12" s="1">
        <v>1</v>
      </c>
    </row>
    <row r="13" spans="1:33" ht="15" x14ac:dyDescent="0.2">
      <c r="A13" s="191"/>
      <c r="B13" s="194"/>
      <c r="C13" s="106" t="s">
        <v>37</v>
      </c>
      <c r="D13" s="107">
        <v>6</v>
      </c>
      <c r="E13" s="143">
        <v>168596.65356545747</v>
      </c>
      <c r="F13" s="143">
        <v>153050.19565630498</v>
      </c>
      <c r="G13" s="143">
        <v>143345.31256484319</v>
      </c>
      <c r="H13" s="143">
        <v>138638.23124113336</v>
      </c>
      <c r="I13" s="143">
        <v>141001.69455529089</v>
      </c>
      <c r="J13" s="143">
        <v>141426.36294293145</v>
      </c>
      <c r="K13" s="143">
        <v>146551.62959506302</v>
      </c>
      <c r="L13" s="143">
        <v>189376.31208418441</v>
      </c>
      <c r="M13" s="143">
        <v>217451.27127945152</v>
      </c>
      <c r="N13" s="143">
        <v>242538.37903120011</v>
      </c>
      <c r="O13" s="143">
        <v>264350.35425103485</v>
      </c>
      <c r="P13" s="143">
        <v>278972.21055582369</v>
      </c>
      <c r="Q13" s="143">
        <v>284566.08283672086</v>
      </c>
      <c r="R13" s="143">
        <v>279002.34987506043</v>
      </c>
      <c r="S13" s="143">
        <v>267695.75268731522</v>
      </c>
      <c r="T13" s="143">
        <v>259429.99966044273</v>
      </c>
      <c r="U13" s="143">
        <v>254538.69737283327</v>
      </c>
      <c r="V13" s="143">
        <v>276053.03383053269</v>
      </c>
      <c r="W13" s="143">
        <v>314300.53855222312</v>
      </c>
      <c r="X13" s="143">
        <v>327286.12821534864</v>
      </c>
      <c r="Y13" s="143">
        <v>315732.36125295045</v>
      </c>
      <c r="Z13" s="143">
        <v>289305.34855260589</v>
      </c>
      <c r="AA13" s="143">
        <v>253130.56864685463</v>
      </c>
      <c r="AB13" s="144">
        <v>219743.2922904079</v>
      </c>
      <c r="AC13" s="153">
        <v>33396496.566576093</v>
      </c>
      <c r="AD13" s="1">
        <v>15227528.457804404</v>
      </c>
      <c r="AF13" s="1" t="s">
        <v>2</v>
      </c>
      <c r="AG13" s="1">
        <v>1</v>
      </c>
    </row>
    <row r="14" spans="1:33" ht="15.75" thickBot="1" x14ac:dyDescent="0.25">
      <c r="A14" s="192"/>
      <c r="B14" s="203"/>
      <c r="C14" s="122" t="s">
        <v>34</v>
      </c>
      <c r="D14" s="123">
        <v>31</v>
      </c>
      <c r="E14" s="109">
        <v>5083926.9474801663</v>
      </c>
      <c r="F14" s="109">
        <v>4619576.6000516787</v>
      </c>
      <c r="G14" s="109">
        <v>4415270.2073559053</v>
      </c>
      <c r="H14" s="109">
        <v>4448508.9003949966</v>
      </c>
      <c r="I14" s="109">
        <v>5017436.2916115075</v>
      </c>
      <c r="J14" s="109">
        <v>5700028.3235698538</v>
      </c>
      <c r="K14" s="109">
        <v>6621389.0366243301</v>
      </c>
      <c r="L14" s="109">
        <v>8393027.7051823195</v>
      </c>
      <c r="M14" s="109">
        <v>9332103.5014656894</v>
      </c>
      <c r="N14" s="109">
        <v>9991613.398018308</v>
      </c>
      <c r="O14" s="109">
        <v>10536010.18626941</v>
      </c>
      <c r="P14" s="109">
        <v>10885781.427729785</v>
      </c>
      <c r="Q14" s="109">
        <v>10889357.600455469</v>
      </c>
      <c r="R14" s="109">
        <v>10633218.25136533</v>
      </c>
      <c r="S14" s="109">
        <v>10456919.300383953</v>
      </c>
      <c r="T14" s="109">
        <v>10216251.624567073</v>
      </c>
      <c r="U14" s="109">
        <v>9992761.1001586467</v>
      </c>
      <c r="V14" s="109">
        <v>10279317.328093583</v>
      </c>
      <c r="W14" s="109">
        <v>11310341.123776387</v>
      </c>
      <c r="X14" s="109">
        <v>11607328.756517271</v>
      </c>
      <c r="Y14" s="109">
        <v>11118642.862817012</v>
      </c>
      <c r="Z14" s="109">
        <v>10043608.400216311</v>
      </c>
      <c r="AA14" s="109">
        <v>8612545.079363985</v>
      </c>
      <c r="AB14" s="142">
        <v>7242468.8411793411</v>
      </c>
      <c r="AC14" s="152">
        <v>207447432.79464826</v>
      </c>
      <c r="AD14" s="152">
        <v>101327044.09559599</v>
      </c>
    </row>
    <row r="15" spans="1:33" ht="15" x14ac:dyDescent="0.2">
      <c r="A15" s="191">
        <v>45689</v>
      </c>
      <c r="B15" s="194">
        <v>216548566.9416292</v>
      </c>
      <c r="C15" s="94" t="s">
        <v>35</v>
      </c>
      <c r="D15" s="95">
        <v>20</v>
      </c>
      <c r="E15" s="148">
        <v>174887.14090862047</v>
      </c>
      <c r="F15" s="149">
        <v>161161.50102633025</v>
      </c>
      <c r="G15" s="149">
        <v>156044.01492987698</v>
      </c>
      <c r="H15" s="149">
        <v>162871.88730253204</v>
      </c>
      <c r="I15" s="149">
        <v>212321.34870304592</v>
      </c>
      <c r="J15" s="149">
        <v>295240.89884466853</v>
      </c>
      <c r="K15" s="149">
        <v>309031.03098822886</v>
      </c>
      <c r="L15" s="149">
        <v>356149.7866732484</v>
      </c>
      <c r="M15" s="149">
        <v>377265.50592879573</v>
      </c>
      <c r="N15" s="149">
        <v>390153.23893182247</v>
      </c>
      <c r="O15" s="149">
        <v>404092.57782169658</v>
      </c>
      <c r="P15" s="149">
        <v>411077.34301099315</v>
      </c>
      <c r="Q15" s="149">
        <v>403444.56884127157</v>
      </c>
      <c r="R15" s="149">
        <v>395024.56537070865</v>
      </c>
      <c r="S15" s="149">
        <v>397961.96440596692</v>
      </c>
      <c r="T15" s="149">
        <v>395705.09268129175</v>
      </c>
      <c r="U15" s="149">
        <v>389728.25837350643</v>
      </c>
      <c r="V15" s="149">
        <v>388890.53087974171</v>
      </c>
      <c r="W15" s="149">
        <v>418070.52774437063</v>
      </c>
      <c r="X15" s="149">
        <v>434348.47599553736</v>
      </c>
      <c r="Y15" s="149">
        <v>414198.99084035831</v>
      </c>
      <c r="Z15" s="149">
        <v>368599.43704901147</v>
      </c>
      <c r="AA15" s="149">
        <v>305507.34201261995</v>
      </c>
      <c r="AB15" s="150">
        <v>251721.46561060165</v>
      </c>
      <c r="AC15" s="151">
        <v>159469949.89749694</v>
      </c>
      <c r="AD15" s="1">
        <v>78412058.040786028</v>
      </c>
      <c r="AF15" s="1" t="s">
        <v>1</v>
      </c>
      <c r="AG15" s="1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>
        <v>188513.91353858967</v>
      </c>
      <c r="F16" s="146">
        <v>172444.44603144075</v>
      </c>
      <c r="G16" s="146">
        <v>165769.45216982166</v>
      </c>
      <c r="H16" s="146">
        <v>167378.6737665298</v>
      </c>
      <c r="I16" s="146">
        <v>183976.7056306017</v>
      </c>
      <c r="J16" s="146">
        <v>210064.19087787886</v>
      </c>
      <c r="K16" s="146">
        <v>250359.6203747119</v>
      </c>
      <c r="L16" s="146">
        <v>322843.80162776855</v>
      </c>
      <c r="M16" s="146">
        <v>362484.66695310955</v>
      </c>
      <c r="N16" s="146">
        <v>387878.29450280103</v>
      </c>
      <c r="O16" s="146">
        <v>402197.33760341804</v>
      </c>
      <c r="P16" s="146">
        <v>408871.52484213898</v>
      </c>
      <c r="Q16" s="146">
        <v>404051.84408074018</v>
      </c>
      <c r="R16" s="146">
        <v>386435.31497346651</v>
      </c>
      <c r="S16" s="146">
        <v>368768.31631741312</v>
      </c>
      <c r="T16" s="146">
        <v>356731.32049957686</v>
      </c>
      <c r="U16" s="146">
        <v>348993.97835870797</v>
      </c>
      <c r="V16" s="146">
        <v>358115.12111373956</v>
      </c>
      <c r="W16" s="146">
        <v>389543.62673190748</v>
      </c>
      <c r="X16" s="146">
        <v>398766.62668546964</v>
      </c>
      <c r="Y16" s="146">
        <v>381954.80857514695</v>
      </c>
      <c r="Z16" s="146">
        <v>346933.60144684877</v>
      </c>
      <c r="AA16" s="146">
        <v>301415.66107809555</v>
      </c>
      <c r="AB16" s="147">
        <v>259499.04823490436</v>
      </c>
      <c r="AC16" s="152">
        <v>30095967.584059313</v>
      </c>
      <c r="AD16" s="1">
        <v>14997025.599036561</v>
      </c>
      <c r="AF16" s="1" t="s">
        <v>3</v>
      </c>
      <c r="AG16" s="1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>
        <v>185515.10918892876</v>
      </c>
      <c r="F17" s="143">
        <v>167231.09811079098</v>
      </c>
      <c r="G17" s="143">
        <v>157972.05626260483</v>
      </c>
      <c r="H17" s="143">
        <v>153628.6343819992</v>
      </c>
      <c r="I17" s="143">
        <v>157010.93143722168</v>
      </c>
      <c r="J17" s="143">
        <v>166074.16728609544</v>
      </c>
      <c r="K17" s="143">
        <v>186790.05566511379</v>
      </c>
      <c r="L17" s="143">
        <v>254217.2049000526</v>
      </c>
      <c r="M17" s="143">
        <v>293661.68663445872</v>
      </c>
      <c r="N17" s="143">
        <v>325448.77044976706</v>
      </c>
      <c r="O17" s="143">
        <v>343622.71423577738</v>
      </c>
      <c r="P17" s="143">
        <v>353401.82770713995</v>
      </c>
      <c r="Q17" s="143">
        <v>354616.69698407827</v>
      </c>
      <c r="R17" s="143">
        <v>346418.2936486564</v>
      </c>
      <c r="S17" s="143">
        <v>332226.07134606742</v>
      </c>
      <c r="T17" s="143">
        <v>320671.74024317379</v>
      </c>
      <c r="U17" s="143">
        <v>315919.34612283262</v>
      </c>
      <c r="V17" s="143">
        <v>332152.71980082407</v>
      </c>
      <c r="W17" s="143">
        <v>372321.42376944929</v>
      </c>
      <c r="X17" s="143">
        <v>393019.53860332299</v>
      </c>
      <c r="Y17" s="143">
        <v>379591.26087807911</v>
      </c>
      <c r="Z17" s="143">
        <v>338650.10184591141</v>
      </c>
      <c r="AA17" s="143">
        <v>280966.85340580763</v>
      </c>
      <c r="AB17" s="144">
        <v>234534.06211008583</v>
      </c>
      <c r="AC17" s="153">
        <v>26982649.460072961</v>
      </c>
      <c r="AD17" s="1">
        <v>12960817.409088016</v>
      </c>
      <c r="AF17" s="1" t="s">
        <v>2</v>
      </c>
      <c r="AG17" s="1">
        <v>2</v>
      </c>
    </row>
    <row r="18" spans="1:33" ht="15.75" thickBot="1" x14ac:dyDescent="0.25">
      <c r="A18" s="192"/>
      <c r="B18" s="195"/>
      <c r="C18" s="112" t="s">
        <v>34</v>
      </c>
      <c r="D18" s="113">
        <v>28</v>
      </c>
      <c r="E18" s="109">
        <v>4993858.9090824826</v>
      </c>
      <c r="F18" s="109">
        <v>4581932.197095532</v>
      </c>
      <c r="G18" s="109">
        <v>4415846.3323272457</v>
      </c>
      <c r="H18" s="109">
        <v>4541466.9786447566</v>
      </c>
      <c r="I18" s="109">
        <v>5610377.522332211</v>
      </c>
      <c r="J18" s="109">
        <v>7409371.409549268</v>
      </c>
      <c r="K18" s="109">
        <v>7929219.3239238802</v>
      </c>
      <c r="L18" s="109">
        <v>9431239.7595762517</v>
      </c>
      <c r="M18" s="109">
        <v>10169895.532926187</v>
      </c>
      <c r="N18" s="109">
        <v>10656373.038446721</v>
      </c>
      <c r="O18" s="109">
        <v>11065131.763790714</v>
      </c>
      <c r="P18" s="109">
        <v>11270640.270416979</v>
      </c>
      <c r="Q18" s="109">
        <v>11103565.541084705</v>
      </c>
      <c r="R18" s="109">
        <v>10831905.741902664</v>
      </c>
      <c r="S18" s="109">
        <v>10763216.83877326</v>
      </c>
      <c r="T18" s="109">
        <v>10623714.096596837</v>
      </c>
      <c r="U18" s="109">
        <v>10454218.465396291</v>
      </c>
      <c r="V18" s="109">
        <v>10538881.981253088</v>
      </c>
      <c r="W18" s="109">
        <v>11408870.756892839</v>
      </c>
      <c r="X18" s="109">
        <v>11854114.181065919</v>
      </c>
      <c r="Y18" s="109">
        <v>11330164.094620069</v>
      </c>
      <c r="Z18" s="109">
        <v>10114323.554151269</v>
      </c>
      <c r="AA18" s="109">
        <v>8439676.8981880117</v>
      </c>
      <c r="AB18" s="142">
        <v>7010561.7535919938</v>
      </c>
      <c r="AC18" s="152">
        <v>216548566.9416292</v>
      </c>
      <c r="AD18" s="152">
        <v>106369901.0489106</v>
      </c>
    </row>
    <row r="19" spans="1:33" ht="15" x14ac:dyDescent="0.2">
      <c r="A19" s="193">
        <v>45717</v>
      </c>
      <c r="B19" s="194">
        <v>233484782.63942942</v>
      </c>
      <c r="C19" s="94" t="s">
        <v>35</v>
      </c>
      <c r="D19" s="95">
        <v>20</v>
      </c>
      <c r="E19" s="148">
        <v>154914.57403967399</v>
      </c>
      <c r="F19" s="149">
        <v>139548.9869651609</v>
      </c>
      <c r="G19" s="149">
        <v>133367.05887510828</v>
      </c>
      <c r="H19" s="149">
        <v>138057.27131422656</v>
      </c>
      <c r="I19" s="149">
        <v>186938.38113554908</v>
      </c>
      <c r="J19" s="149">
        <v>289997.34141822188</v>
      </c>
      <c r="K19" s="149">
        <v>311775.69904953422</v>
      </c>
      <c r="L19" s="149">
        <v>351066.96957908361</v>
      </c>
      <c r="M19" s="149">
        <v>375743.55359884596</v>
      </c>
      <c r="N19" s="149">
        <v>388148.6266966415</v>
      </c>
      <c r="O19" s="149">
        <v>402678.77483262168</v>
      </c>
      <c r="P19" s="149">
        <v>411167.39065541863</v>
      </c>
      <c r="Q19" s="149">
        <v>398938.65042043349</v>
      </c>
      <c r="R19" s="149">
        <v>389967.40289155144</v>
      </c>
      <c r="S19" s="149">
        <v>393997.55025001703</v>
      </c>
      <c r="T19" s="149">
        <v>394756.25686194882</v>
      </c>
      <c r="U19" s="149">
        <v>391562.2521247259</v>
      </c>
      <c r="V19" s="149">
        <v>395334.29348789167</v>
      </c>
      <c r="W19" s="149">
        <v>440328.57897488005</v>
      </c>
      <c r="X19" s="149">
        <v>460706.16074434511</v>
      </c>
      <c r="Y19" s="149">
        <v>433411.45294616418</v>
      </c>
      <c r="Z19" s="149">
        <v>379439.22169695742</v>
      </c>
      <c r="AA19" s="149">
        <v>300823.18056048517</v>
      </c>
      <c r="AB19" s="150">
        <v>238063.6753232067</v>
      </c>
      <c r="AC19" s="151">
        <v>158014666.08885384</v>
      </c>
      <c r="AD19" s="1">
        <v>77960548.558225766</v>
      </c>
      <c r="AF19" s="1" t="s">
        <v>1</v>
      </c>
      <c r="AG19" s="1">
        <v>3</v>
      </c>
    </row>
    <row r="20" spans="1:33" ht="15" x14ac:dyDescent="0.2">
      <c r="A20" s="191"/>
      <c r="B20" s="194"/>
      <c r="C20" s="100" t="s">
        <v>36</v>
      </c>
      <c r="D20" s="101">
        <v>5</v>
      </c>
      <c r="E20" s="145">
        <v>170746.71659738486</v>
      </c>
      <c r="F20" s="146">
        <v>151529.49064650424</v>
      </c>
      <c r="G20" s="146">
        <v>143323.01308993361</v>
      </c>
      <c r="H20" s="146">
        <v>142520.48196218521</v>
      </c>
      <c r="I20" s="146">
        <v>158667.66920245136</v>
      </c>
      <c r="J20" s="146">
        <v>186046.74974234332</v>
      </c>
      <c r="K20" s="146">
        <v>235160.1455801813</v>
      </c>
      <c r="L20" s="146">
        <v>314942.67163181392</v>
      </c>
      <c r="M20" s="146">
        <v>357240.90387110296</v>
      </c>
      <c r="N20" s="146">
        <v>382969.49865182961</v>
      </c>
      <c r="O20" s="146">
        <v>398434.2095874552</v>
      </c>
      <c r="P20" s="146">
        <v>405960.25998381432</v>
      </c>
      <c r="Q20" s="146">
        <v>399342.98247640539</v>
      </c>
      <c r="R20" s="146">
        <v>379844.30324060138</v>
      </c>
      <c r="S20" s="146">
        <v>358936.54867315543</v>
      </c>
      <c r="T20" s="146">
        <v>349353.00956281094</v>
      </c>
      <c r="U20" s="146">
        <v>340811.35311577737</v>
      </c>
      <c r="V20" s="146">
        <v>351798.39638871537</v>
      </c>
      <c r="W20" s="146">
        <v>398275.12255781784</v>
      </c>
      <c r="X20" s="146">
        <v>413809.64250311884</v>
      </c>
      <c r="Y20" s="146">
        <v>393158.22670310759</v>
      </c>
      <c r="Z20" s="146">
        <v>354390.86970301793</v>
      </c>
      <c r="AA20" s="146">
        <v>298949.28676326299</v>
      </c>
      <c r="AB20" s="147">
        <v>246403.21954183321</v>
      </c>
      <c r="AC20" s="152">
        <v>36663073.85888312</v>
      </c>
      <c r="AD20" s="1">
        <v>18439178.703973833</v>
      </c>
      <c r="AF20" s="1" t="s">
        <v>3</v>
      </c>
      <c r="AG20" s="1">
        <v>3</v>
      </c>
    </row>
    <row r="21" spans="1:33" ht="15" x14ac:dyDescent="0.2">
      <c r="A21" s="191"/>
      <c r="B21" s="194"/>
      <c r="C21" s="106" t="s">
        <v>37</v>
      </c>
      <c r="D21" s="107">
        <v>6</v>
      </c>
      <c r="E21" s="143">
        <v>168269.99111222837</v>
      </c>
      <c r="F21" s="143">
        <v>148686.48547150791</v>
      </c>
      <c r="G21" s="143">
        <v>138346.39622481409</v>
      </c>
      <c r="H21" s="143">
        <v>134258.18354387069</v>
      </c>
      <c r="I21" s="143">
        <v>137982.70975152287</v>
      </c>
      <c r="J21" s="143">
        <v>146425.77556764209</v>
      </c>
      <c r="K21" s="143">
        <v>169939.65920135399</v>
      </c>
      <c r="L21" s="143">
        <v>239849.35740397076</v>
      </c>
      <c r="M21" s="143">
        <v>284648.98088888521</v>
      </c>
      <c r="N21" s="143">
        <v>316100.96789036389</v>
      </c>
      <c r="O21" s="143">
        <v>334898.66661012074</v>
      </c>
      <c r="P21" s="143">
        <v>342825.82186212984</v>
      </c>
      <c r="Q21" s="143">
        <v>340612.61846884998</v>
      </c>
      <c r="R21" s="143">
        <v>329655.61190492427</v>
      </c>
      <c r="S21" s="143">
        <v>311486.32054475334</v>
      </c>
      <c r="T21" s="143">
        <v>300820.60592346196</v>
      </c>
      <c r="U21" s="143">
        <v>299329.17686794716</v>
      </c>
      <c r="V21" s="143">
        <v>318076.70275979914</v>
      </c>
      <c r="W21" s="143">
        <v>374169.44928575313</v>
      </c>
      <c r="X21" s="143">
        <v>403820.15622592083</v>
      </c>
      <c r="Y21" s="143">
        <v>388080.22155957069</v>
      </c>
      <c r="Z21" s="143">
        <v>340718.41106140509</v>
      </c>
      <c r="AA21" s="143">
        <v>274385.60744006449</v>
      </c>
      <c r="AB21" s="144">
        <v>224452.57104455185</v>
      </c>
      <c r="AC21" s="153">
        <v>38807042.691692479</v>
      </c>
      <c r="AD21" s="1">
        <v>18601368.770192441</v>
      </c>
      <c r="AF21" s="1" t="s">
        <v>2</v>
      </c>
      <c r="AG21" s="1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>
        <v>4961645.0104537746</v>
      </c>
      <c r="F22" s="109">
        <v>4440746.1053647865</v>
      </c>
      <c r="G22" s="109">
        <v>4214034.6203007177</v>
      </c>
      <c r="H22" s="109">
        <v>4279296.9373586811</v>
      </c>
      <c r="I22" s="109">
        <v>5360002.2272323761</v>
      </c>
      <c r="J22" s="109">
        <v>7608735.2304820064</v>
      </c>
      <c r="K22" s="109">
        <v>8430952.6640997157</v>
      </c>
      <c r="L22" s="109">
        <v>10035148.894164566</v>
      </c>
      <c r="M22" s="109">
        <v>11008969.476665745</v>
      </c>
      <c r="N22" s="109">
        <v>11574425.834534161</v>
      </c>
      <c r="O22" s="109">
        <v>12055138.544250434</v>
      </c>
      <c r="P22" s="109">
        <v>12310104.044200223</v>
      </c>
      <c r="Q22" s="109">
        <v>12019163.631603796</v>
      </c>
      <c r="R22" s="109">
        <v>11676503.24546358</v>
      </c>
      <c r="S22" s="109">
        <v>11543551.671634637</v>
      </c>
      <c r="T22" s="109">
        <v>11446813.820593804</v>
      </c>
      <c r="U22" s="109">
        <v>11331276.869281087</v>
      </c>
      <c r="V22" s="109">
        <v>11574138.068260206</v>
      </c>
      <c r="W22" s="109">
        <v>13042963.888001209</v>
      </c>
      <c r="X22" s="109">
        <v>13706092.364758022</v>
      </c>
      <c r="Y22" s="109">
        <v>12962501.521796247</v>
      </c>
      <c r="Z22" s="109">
        <v>11405049.248822669</v>
      </c>
      <c r="AA22" s="109">
        <v>9157523.6896664053</v>
      </c>
      <c r="AB22" s="142">
        <v>7340005.0304406108</v>
      </c>
      <c r="AC22" s="152">
        <v>233484782.63942942</v>
      </c>
      <c r="AD22" s="152">
        <v>115001096.03239204</v>
      </c>
    </row>
    <row r="23" spans="1:33" ht="15" x14ac:dyDescent="0.2">
      <c r="A23" s="191">
        <v>45748</v>
      </c>
      <c r="B23" s="194">
        <v>225058211.65426821</v>
      </c>
      <c r="C23" s="94" t="s">
        <v>35</v>
      </c>
      <c r="D23" s="95">
        <v>20</v>
      </c>
      <c r="E23" s="148">
        <v>164080.43233707277</v>
      </c>
      <c r="F23" s="149">
        <v>147998.86077801784</v>
      </c>
      <c r="G23" s="149">
        <v>141407.78068108542</v>
      </c>
      <c r="H23" s="149">
        <v>145044.90242837579</v>
      </c>
      <c r="I23" s="149">
        <v>184992.32291120704</v>
      </c>
      <c r="J23" s="149">
        <v>253627.60713543746</v>
      </c>
      <c r="K23" s="149">
        <v>295603.79412087379</v>
      </c>
      <c r="L23" s="149">
        <v>356000.10221187596</v>
      </c>
      <c r="M23" s="149">
        <v>386494.36377457582</v>
      </c>
      <c r="N23" s="149">
        <v>400552.10856163414</v>
      </c>
      <c r="O23" s="149">
        <v>414808.84248758439</v>
      </c>
      <c r="P23" s="149">
        <v>423945.49837020272</v>
      </c>
      <c r="Q23" s="149">
        <v>412920.81479353551</v>
      </c>
      <c r="R23" s="149">
        <v>402807.25690946402</v>
      </c>
      <c r="S23" s="149">
        <v>405192.87254791457</v>
      </c>
      <c r="T23" s="149">
        <v>402425.75246314768</v>
      </c>
      <c r="U23" s="149">
        <v>396274.06709887821</v>
      </c>
      <c r="V23" s="149">
        <v>405200.01519368164</v>
      </c>
      <c r="W23" s="149">
        <v>450454.02194746566</v>
      </c>
      <c r="X23" s="149">
        <v>463225.77046704345</v>
      </c>
      <c r="Y23" s="149">
        <v>434519.77438102564</v>
      </c>
      <c r="Z23" s="149">
        <v>384492.89104502584</v>
      </c>
      <c r="AA23" s="149">
        <v>311094.93496723851</v>
      </c>
      <c r="AB23" s="150">
        <v>249017.08100742678</v>
      </c>
      <c r="AC23" s="151">
        <v>160643637.37239581</v>
      </c>
      <c r="AD23" s="1">
        <v>80028433.584376261</v>
      </c>
      <c r="AF23" s="1" t="s">
        <v>1</v>
      </c>
      <c r="AG23" s="1">
        <v>4</v>
      </c>
    </row>
    <row r="24" spans="1:33" ht="15" x14ac:dyDescent="0.2">
      <c r="A24" s="191"/>
      <c r="B24" s="194"/>
      <c r="C24" s="100" t="s">
        <v>36</v>
      </c>
      <c r="D24" s="101">
        <v>4</v>
      </c>
      <c r="E24" s="145">
        <v>166503.29819451823</v>
      </c>
      <c r="F24" s="146">
        <v>148860.33601264132</v>
      </c>
      <c r="G24" s="146">
        <v>139440.93416908852</v>
      </c>
      <c r="H24" s="146">
        <v>138520.2518411247</v>
      </c>
      <c r="I24" s="146">
        <v>148292.90642565096</v>
      </c>
      <c r="J24" s="146">
        <v>157295.63883360967</v>
      </c>
      <c r="K24" s="146">
        <v>192856.66802876352</v>
      </c>
      <c r="L24" s="146">
        <v>261409.88618022462</v>
      </c>
      <c r="M24" s="146">
        <v>309028.26308497862</v>
      </c>
      <c r="N24" s="146">
        <v>345740.50209067378</v>
      </c>
      <c r="O24" s="146">
        <v>367781.958619782</v>
      </c>
      <c r="P24" s="146">
        <v>377017.68752590928</v>
      </c>
      <c r="Q24" s="146">
        <v>375747.55753832101</v>
      </c>
      <c r="R24" s="146">
        <v>364055.04611311702</v>
      </c>
      <c r="S24" s="146">
        <v>343557.61616019334</v>
      </c>
      <c r="T24" s="146">
        <v>333196.27468380803</v>
      </c>
      <c r="U24" s="146">
        <v>329862.0738108448</v>
      </c>
      <c r="V24" s="146">
        <v>344006.36920212861</v>
      </c>
      <c r="W24" s="146">
        <v>396418.99532708485</v>
      </c>
      <c r="X24" s="146">
        <v>407832.53904319194</v>
      </c>
      <c r="Y24" s="146">
        <v>384773.98860418459</v>
      </c>
      <c r="Z24" s="146">
        <v>349827.46283146279</v>
      </c>
      <c r="AA24" s="146">
        <v>300313.9851075653</v>
      </c>
      <c r="AB24" s="147">
        <v>249313.29539395974</v>
      </c>
      <c r="AC24" s="152">
        <v>27726614.139291313</v>
      </c>
      <c r="AD24" s="1">
        <v>13629587.463231409</v>
      </c>
      <c r="AF24" s="1" t="s">
        <v>3</v>
      </c>
      <c r="AG24" s="1">
        <v>4</v>
      </c>
    </row>
    <row r="25" spans="1:33" ht="15" x14ac:dyDescent="0.2">
      <c r="A25" s="191"/>
      <c r="B25" s="194"/>
      <c r="C25" s="106" t="s">
        <v>37</v>
      </c>
      <c r="D25" s="107">
        <v>6</v>
      </c>
      <c r="E25" s="143">
        <v>168273.24262337157</v>
      </c>
      <c r="F25" s="143">
        <v>149729.06255912627</v>
      </c>
      <c r="G25" s="143">
        <v>139470.71801953818</v>
      </c>
      <c r="H25" s="143">
        <v>135698.22418100585</v>
      </c>
      <c r="I25" s="143">
        <v>139582.18716282069</v>
      </c>
      <c r="J25" s="143">
        <v>138976.16843281809</v>
      </c>
      <c r="K25" s="143">
        <v>159845.11498298938</v>
      </c>
      <c r="L25" s="143">
        <v>217400.81293711453</v>
      </c>
      <c r="M25" s="143">
        <v>259474.34752973806</v>
      </c>
      <c r="N25" s="143">
        <v>292501.47194624919</v>
      </c>
      <c r="O25" s="143">
        <v>312298.03782142943</v>
      </c>
      <c r="P25" s="143">
        <v>322534.16257244389</v>
      </c>
      <c r="Q25" s="143">
        <v>326305.05320879555</v>
      </c>
      <c r="R25" s="143">
        <v>314690.0488077341</v>
      </c>
      <c r="S25" s="143">
        <v>293567.54052173794</v>
      </c>
      <c r="T25" s="143">
        <v>277546.7685250981</v>
      </c>
      <c r="U25" s="143">
        <v>270804.43508918019</v>
      </c>
      <c r="V25" s="143">
        <v>293757.6778196246</v>
      </c>
      <c r="W25" s="143">
        <v>345440.61939650087</v>
      </c>
      <c r="X25" s="143">
        <v>370735.43627223012</v>
      </c>
      <c r="Y25" s="143">
        <v>357330.51041601377</v>
      </c>
      <c r="Z25" s="143">
        <v>323963.26419705199</v>
      </c>
      <c r="AA25" s="143">
        <v>275883.1744595372</v>
      </c>
      <c r="AB25" s="144">
        <v>228851.94428136115</v>
      </c>
      <c r="AC25" s="153">
        <v>36687960.142581075</v>
      </c>
      <c r="AD25" s="1">
        <v>17322736.073757127</v>
      </c>
      <c r="AF25" s="1" t="s">
        <v>2</v>
      </c>
      <c r="AG25" s="1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>
        <v>4957261.2952597579</v>
      </c>
      <c r="F26" s="109">
        <v>4453792.9349656794</v>
      </c>
      <c r="G26" s="109">
        <v>4222743.6584152915</v>
      </c>
      <c r="H26" s="109">
        <v>4269168.4010180496</v>
      </c>
      <c r="I26" s="109">
        <v>5130511.2069036691</v>
      </c>
      <c r="J26" s="109">
        <v>6535591.7086400967</v>
      </c>
      <c r="K26" s="109">
        <v>7642573.2444304656</v>
      </c>
      <c r="L26" s="109">
        <v>9470046.4665811043</v>
      </c>
      <c r="M26" s="109">
        <v>10522846.41300986</v>
      </c>
      <c r="N26" s="109">
        <v>11149013.011272872</v>
      </c>
      <c r="O26" s="109">
        <v>11641092.911159392</v>
      </c>
      <c r="P26" s="109">
        <v>11922185.692942355</v>
      </c>
      <c r="Q26" s="109">
        <v>11719236.845276769</v>
      </c>
      <c r="R26" s="109">
        <v>11400505.615488153</v>
      </c>
      <c r="S26" s="109">
        <v>11239493.158729494</v>
      </c>
      <c r="T26" s="109">
        <v>11046580.759148775</v>
      </c>
      <c r="U26" s="109">
        <v>10869756.247756025</v>
      </c>
      <c r="V26" s="109">
        <v>11242571.847599894</v>
      </c>
      <c r="W26" s="109">
        <v>12667400.136636658</v>
      </c>
      <c r="X26" s="109">
        <v>13120258.183147017</v>
      </c>
      <c r="Y26" s="109">
        <v>12373474.504533334</v>
      </c>
      <c r="Z26" s="109">
        <v>11032947.257408679</v>
      </c>
      <c r="AA26" s="109">
        <v>9078453.6865322553</v>
      </c>
      <c r="AB26" s="142">
        <v>7350706.4674125407</v>
      </c>
      <c r="AC26" s="152">
        <v>225058211.65426821</v>
      </c>
      <c r="AD26" s="152">
        <v>110980757.1213648</v>
      </c>
    </row>
    <row r="27" spans="1:33" ht="15" x14ac:dyDescent="0.2">
      <c r="A27" s="191">
        <v>45778</v>
      </c>
      <c r="B27" s="194">
        <v>257191059.10607383</v>
      </c>
      <c r="C27" s="94" t="s">
        <v>35</v>
      </c>
      <c r="D27" s="95">
        <v>21</v>
      </c>
      <c r="E27" s="148">
        <v>174690.14389071794</v>
      </c>
      <c r="F27" s="149">
        <v>158311.91292138383</v>
      </c>
      <c r="G27" s="149">
        <v>150975.16016131348</v>
      </c>
      <c r="H27" s="149">
        <v>155524.83294648904</v>
      </c>
      <c r="I27" s="149">
        <v>204637.01686238253</v>
      </c>
      <c r="J27" s="149">
        <v>302066.75773500523</v>
      </c>
      <c r="K27" s="149">
        <v>335140.11949476891</v>
      </c>
      <c r="L27" s="149">
        <v>383877.60388467781</v>
      </c>
      <c r="M27" s="149">
        <v>411822.39634282107</v>
      </c>
      <c r="N27" s="149">
        <v>427625.52413516742</v>
      </c>
      <c r="O27" s="149">
        <v>442864.55933020159</v>
      </c>
      <c r="P27" s="149">
        <v>452264.72403135663</v>
      </c>
      <c r="Q27" s="149">
        <v>440268.05161418865</v>
      </c>
      <c r="R27" s="149">
        <v>429834.58043529181</v>
      </c>
      <c r="S27" s="149">
        <v>433487.42427550274</v>
      </c>
      <c r="T27" s="149">
        <v>432727.21155015426</v>
      </c>
      <c r="U27" s="149">
        <v>428979.48975771409</v>
      </c>
      <c r="V27" s="149">
        <v>436596.92011760786</v>
      </c>
      <c r="W27" s="149">
        <v>484961.64742670604</v>
      </c>
      <c r="X27" s="149">
        <v>498898.25631302089</v>
      </c>
      <c r="Y27" s="149">
        <v>466527.21522033744</v>
      </c>
      <c r="Z27" s="149">
        <v>410365.23997246166</v>
      </c>
      <c r="AA27" s="149">
        <v>328656.41208458896</v>
      </c>
      <c r="AB27" s="150">
        <v>262405.31795451866</v>
      </c>
      <c r="AC27" s="151">
        <v>181723678.88762593</v>
      </c>
      <c r="AD27" s="1">
        <v>89958782.872498602</v>
      </c>
      <c r="AF27" s="1" t="s">
        <v>1</v>
      </c>
      <c r="AG27" s="1">
        <v>5</v>
      </c>
    </row>
    <row r="28" spans="1:33" ht="15" x14ac:dyDescent="0.2">
      <c r="A28" s="191"/>
      <c r="B28" s="194"/>
      <c r="C28" s="100" t="s">
        <v>36</v>
      </c>
      <c r="D28" s="101">
        <v>5</v>
      </c>
      <c r="E28" s="145">
        <v>190961.35168756807</v>
      </c>
      <c r="F28" s="146">
        <v>168471.62373864476</v>
      </c>
      <c r="G28" s="146">
        <v>159026.03466047114</v>
      </c>
      <c r="H28" s="146">
        <v>158827.44829331696</v>
      </c>
      <c r="I28" s="146">
        <v>177128.95816542231</v>
      </c>
      <c r="J28" s="146">
        <v>201523.93337669043</v>
      </c>
      <c r="K28" s="146">
        <v>256916.35156065793</v>
      </c>
      <c r="L28" s="146">
        <v>341351.39887224161</v>
      </c>
      <c r="M28" s="146">
        <v>388597.10608368291</v>
      </c>
      <c r="N28" s="146">
        <v>416723.57868388621</v>
      </c>
      <c r="O28" s="146">
        <v>434959.25090836757</v>
      </c>
      <c r="P28" s="146">
        <v>440979.92842299904</v>
      </c>
      <c r="Q28" s="146">
        <v>432695.63764834666</v>
      </c>
      <c r="R28" s="146">
        <v>412847.02424566884</v>
      </c>
      <c r="S28" s="146">
        <v>389651.48022330186</v>
      </c>
      <c r="T28" s="146">
        <v>374810.2327181354</v>
      </c>
      <c r="U28" s="146">
        <v>365541.69429857103</v>
      </c>
      <c r="V28" s="146">
        <v>378271.05326264922</v>
      </c>
      <c r="W28" s="146">
        <v>428397.79413265956</v>
      </c>
      <c r="X28" s="146">
        <v>447117.13802591688</v>
      </c>
      <c r="Y28" s="146">
        <v>427206.40799307893</v>
      </c>
      <c r="Z28" s="146">
        <v>383085.33762140607</v>
      </c>
      <c r="AA28" s="146">
        <v>325026.19589855114</v>
      </c>
      <c r="AB28" s="147">
        <v>268492.98232305172</v>
      </c>
      <c r="AC28" s="152">
        <v>39843049.714226432</v>
      </c>
      <c r="AD28" s="1">
        <v>19990786.660526004</v>
      </c>
      <c r="AF28" s="1" t="s">
        <v>3</v>
      </c>
      <c r="AG28" s="1">
        <v>5</v>
      </c>
    </row>
    <row r="29" spans="1:33" ht="15" x14ac:dyDescent="0.2">
      <c r="A29" s="191"/>
      <c r="B29" s="194"/>
      <c r="C29" s="106" t="s">
        <v>37</v>
      </c>
      <c r="D29" s="107">
        <v>5</v>
      </c>
      <c r="E29" s="143">
        <v>189946.68147339445</v>
      </c>
      <c r="F29" s="143">
        <v>168171.47492371764</v>
      </c>
      <c r="G29" s="143">
        <v>157420.87033117036</v>
      </c>
      <c r="H29" s="143">
        <v>153030.74009495013</v>
      </c>
      <c r="I29" s="143">
        <v>158272.18135755992</v>
      </c>
      <c r="J29" s="143">
        <v>162688.0513076073</v>
      </c>
      <c r="K29" s="143">
        <v>193292.71590609662</v>
      </c>
      <c r="L29" s="143">
        <v>265449.17144298018</v>
      </c>
      <c r="M29" s="143">
        <v>313467.40218263993</v>
      </c>
      <c r="N29" s="143">
        <v>348777.58629274776</v>
      </c>
      <c r="O29" s="143">
        <v>368904.54507582186</v>
      </c>
      <c r="P29" s="143">
        <v>377071.36874393746</v>
      </c>
      <c r="Q29" s="143">
        <v>373777.62001630059</v>
      </c>
      <c r="R29" s="143">
        <v>358860.51043070585</v>
      </c>
      <c r="S29" s="143">
        <v>337363.8219698465</v>
      </c>
      <c r="T29" s="143">
        <v>323191.61819956859</v>
      </c>
      <c r="U29" s="143">
        <v>324196.42262300401</v>
      </c>
      <c r="V29" s="143">
        <v>347398.12442453607</v>
      </c>
      <c r="W29" s="143">
        <v>409603.53758512635</v>
      </c>
      <c r="X29" s="143">
        <v>443941.31975409796</v>
      </c>
      <c r="Y29" s="143">
        <v>427587.9313635017</v>
      </c>
      <c r="Z29" s="143">
        <v>376842.10584361292</v>
      </c>
      <c r="AA29" s="143">
        <v>302651.09710916987</v>
      </c>
      <c r="AB29" s="144">
        <v>242959.20239220414</v>
      </c>
      <c r="AC29" s="153">
        <v>35624330.504221477</v>
      </c>
      <c r="AD29" s="1">
        <v>16955300.334887762</v>
      </c>
      <c r="AF29" s="1" t="s">
        <v>2</v>
      </c>
      <c r="AG29" s="1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>
        <v>5573033.1875098888</v>
      </c>
      <c r="F30" s="109">
        <v>5007765.664660872</v>
      </c>
      <c r="G30" s="109">
        <v>4752712.888345791</v>
      </c>
      <c r="H30" s="109">
        <v>4825312.4338176046</v>
      </c>
      <c r="I30" s="109">
        <v>5974383.0517249443</v>
      </c>
      <c r="J30" s="109">
        <v>8164461.8358565979</v>
      </c>
      <c r="K30" s="109">
        <v>9288987.8467239197</v>
      </c>
      <c r="L30" s="109">
        <v>11095432.533154344</v>
      </c>
      <c r="M30" s="109">
        <v>12158592.864530858</v>
      </c>
      <c r="N30" s="109">
        <v>12807641.831721686</v>
      </c>
      <c r="O30" s="109">
        <v>13319474.725855179</v>
      </c>
      <c r="P30" s="109">
        <v>13587815.690493172</v>
      </c>
      <c r="Q30" s="109">
        <v>13277995.372221198</v>
      </c>
      <c r="R30" s="109">
        <v>12885063.862523003</v>
      </c>
      <c r="S30" s="109">
        <v>12738312.4207513</v>
      </c>
      <c r="T30" s="109">
        <v>12577280.697141759</v>
      </c>
      <c r="U30" s="109">
        <v>12457259.869519871</v>
      </c>
      <c r="V30" s="109">
        <v>12796881.210905692</v>
      </c>
      <c r="W30" s="109">
        <v>14374201.254549757</v>
      </c>
      <c r="X30" s="109">
        <v>14932155.671473512</v>
      </c>
      <c r="Y30" s="109">
        <v>14071043.216409991</v>
      </c>
      <c r="Z30" s="109">
        <v>12417307.256746789</v>
      </c>
      <c r="AA30" s="109">
        <v>10040171.118814973</v>
      </c>
      <c r="AB30" s="142">
        <v>8067772.6006211713</v>
      </c>
      <c r="AC30" s="152">
        <v>257191059.10607383</v>
      </c>
      <c r="AD30" s="152">
        <v>126904869.86791237</v>
      </c>
    </row>
    <row r="31" spans="1:33" ht="15" x14ac:dyDescent="0.2">
      <c r="A31" s="191">
        <v>45809</v>
      </c>
      <c r="B31" s="194">
        <v>224544495.02639443</v>
      </c>
      <c r="C31" s="94" t="s">
        <v>35</v>
      </c>
      <c r="D31" s="95">
        <v>18</v>
      </c>
      <c r="E31" s="148">
        <v>165791.06575035266</v>
      </c>
      <c r="F31" s="149">
        <v>150035.42922942273</v>
      </c>
      <c r="G31" s="149">
        <v>143810.02560958193</v>
      </c>
      <c r="H31" s="149">
        <v>147961.82498759389</v>
      </c>
      <c r="I31" s="149">
        <v>184530.48001733495</v>
      </c>
      <c r="J31" s="149">
        <v>236352.78987808528</v>
      </c>
      <c r="K31" s="149">
        <v>299191.19571801211</v>
      </c>
      <c r="L31" s="149">
        <v>351934.40379097417</v>
      </c>
      <c r="M31" s="149">
        <v>381264.16640125262</v>
      </c>
      <c r="N31" s="149">
        <v>397187.32752168656</v>
      </c>
      <c r="O31" s="149">
        <v>411875.86117549177</v>
      </c>
      <c r="P31" s="149">
        <v>418237.03761096206</v>
      </c>
      <c r="Q31" s="149">
        <v>407422.97359361645</v>
      </c>
      <c r="R31" s="149">
        <v>400499.69314247236</v>
      </c>
      <c r="S31" s="149">
        <v>400142.60333761474</v>
      </c>
      <c r="T31" s="149">
        <v>395079.74402073812</v>
      </c>
      <c r="U31" s="149">
        <v>388411.08517019422</v>
      </c>
      <c r="V31" s="149">
        <v>408619.24442594452</v>
      </c>
      <c r="W31" s="149">
        <v>449778.78862071241</v>
      </c>
      <c r="X31" s="149">
        <v>470525.51940691046</v>
      </c>
      <c r="Y31" s="149">
        <v>442757.42272877449</v>
      </c>
      <c r="Z31" s="149">
        <v>388380.14772152301</v>
      </c>
      <c r="AA31" s="149">
        <v>313328.44993255421</v>
      </c>
      <c r="AB31" s="150">
        <v>251513.01125825272</v>
      </c>
      <c r="AC31" s="151">
        <v>144083345.23890105</v>
      </c>
      <c r="AD31" s="1">
        <v>71136988.123770058</v>
      </c>
      <c r="AF31" s="1" t="s">
        <v>1</v>
      </c>
      <c r="AG31" s="1">
        <v>6</v>
      </c>
    </row>
    <row r="32" spans="1:33" ht="15" x14ac:dyDescent="0.2">
      <c r="A32" s="191"/>
      <c r="B32" s="194"/>
      <c r="C32" s="100" t="s">
        <v>36</v>
      </c>
      <c r="D32" s="101">
        <v>4</v>
      </c>
      <c r="E32" s="145">
        <v>181082.48252390104</v>
      </c>
      <c r="F32" s="146">
        <v>162702.11678307896</v>
      </c>
      <c r="G32" s="146">
        <v>152561.27149231691</v>
      </c>
      <c r="H32" s="146">
        <v>152278.60274738766</v>
      </c>
      <c r="I32" s="146">
        <v>169720.5505767201</v>
      </c>
      <c r="J32" s="146">
        <v>189902.05264927604</v>
      </c>
      <c r="K32" s="146">
        <v>239444.62489892516</v>
      </c>
      <c r="L32" s="146">
        <v>311839.93816954951</v>
      </c>
      <c r="M32" s="146">
        <v>357514.60054830561</v>
      </c>
      <c r="N32" s="146">
        <v>384977.93556003092</v>
      </c>
      <c r="O32" s="146">
        <v>401361.52736609243</v>
      </c>
      <c r="P32" s="146">
        <v>392841.45986148989</v>
      </c>
      <c r="Q32" s="146">
        <v>380974.84178198496</v>
      </c>
      <c r="R32" s="146">
        <v>366575.81890612701</v>
      </c>
      <c r="S32" s="146">
        <v>348626.22060221923</v>
      </c>
      <c r="T32" s="146">
        <v>317827.20889866643</v>
      </c>
      <c r="U32" s="146">
        <v>305004.84824890323</v>
      </c>
      <c r="V32" s="146">
        <v>343116.69568580663</v>
      </c>
      <c r="W32" s="146">
        <v>387518.86935725843</v>
      </c>
      <c r="X32" s="146">
        <v>409393.02971547848</v>
      </c>
      <c r="Y32" s="146">
        <v>390331.28969333827</v>
      </c>
      <c r="Z32" s="146">
        <v>349358.52320406615</v>
      </c>
      <c r="AA32" s="146">
        <v>296170.16625689255</v>
      </c>
      <c r="AB32" s="147">
        <v>247127.00205612491</v>
      </c>
      <c r="AC32" s="152">
        <v>28953006.710335758</v>
      </c>
      <c r="AD32" s="1">
        <v>14270177.599773476</v>
      </c>
      <c r="AF32" s="1" t="s">
        <v>3</v>
      </c>
      <c r="AG32" s="1">
        <v>6</v>
      </c>
    </row>
    <row r="33" spans="1:33" ht="15" x14ac:dyDescent="0.2">
      <c r="A33" s="191"/>
      <c r="B33" s="194"/>
      <c r="C33" s="106" t="s">
        <v>37</v>
      </c>
      <c r="D33" s="107">
        <v>8</v>
      </c>
      <c r="E33" s="143">
        <v>170773.6015750895</v>
      </c>
      <c r="F33" s="143">
        <v>152504.31280399815</v>
      </c>
      <c r="G33" s="143">
        <v>143106.88434556531</v>
      </c>
      <c r="H33" s="143">
        <v>140437.29879283239</v>
      </c>
      <c r="I33" s="143">
        <v>144471.20114845413</v>
      </c>
      <c r="J33" s="143">
        <v>146865.28737328597</v>
      </c>
      <c r="K33" s="143">
        <v>171837.26165896052</v>
      </c>
      <c r="L33" s="143">
        <v>230573.35367439772</v>
      </c>
      <c r="M33" s="143">
        <v>274960.14804333838</v>
      </c>
      <c r="N33" s="143">
        <v>308078.00346753962</v>
      </c>
      <c r="O33" s="143">
        <v>327596.86483402643</v>
      </c>
      <c r="P33" s="143">
        <v>339082.42123032408</v>
      </c>
      <c r="Q33" s="143">
        <v>336364.09031817189</v>
      </c>
      <c r="R33" s="143">
        <v>326748.14981611783</v>
      </c>
      <c r="S33" s="143">
        <v>308013.16045014648</v>
      </c>
      <c r="T33" s="143">
        <v>295989.7178797606</v>
      </c>
      <c r="U33" s="143">
        <v>293816.48883000144</v>
      </c>
      <c r="V33" s="143">
        <v>316571.59464621753</v>
      </c>
      <c r="W33" s="143">
        <v>364242.53702827392</v>
      </c>
      <c r="X33" s="143">
        <v>398285.7360982243</v>
      </c>
      <c r="Y33" s="143">
        <v>384710.07719354867</v>
      </c>
      <c r="Z33" s="143">
        <v>344145.55851560965</v>
      </c>
      <c r="AA33" s="143">
        <v>285054.78527183062</v>
      </c>
      <c r="AB33" s="144">
        <v>234289.34964898738</v>
      </c>
      <c r="AC33" s="153">
        <v>51508143.077157617</v>
      </c>
      <c r="AD33" s="1">
        <v>24329779.188350596</v>
      </c>
      <c r="AF33" s="1" t="s">
        <v>2</v>
      </c>
      <c r="AG33" s="1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>
        <v>5074757.9262026679</v>
      </c>
      <c r="F34" s="109">
        <v>4571480.6956939101</v>
      </c>
      <c r="G34" s="109">
        <v>4343680.621706265</v>
      </c>
      <c r="H34" s="109">
        <v>4395925.6511089001</v>
      </c>
      <c r="I34" s="109">
        <v>5156200.4518065425</v>
      </c>
      <c r="J34" s="109">
        <v>6188880.7273889277</v>
      </c>
      <c r="K34" s="109">
        <v>7717918.115791603</v>
      </c>
      <c r="L34" s="109">
        <v>9426765.8503109142</v>
      </c>
      <c r="M34" s="109">
        <v>10492494.581762476</v>
      </c>
      <c r="N34" s="109">
        <v>11153907.665370798</v>
      </c>
      <c r="O34" s="109">
        <v>11639986.529295433</v>
      </c>
      <c r="P34" s="109">
        <v>11812291.886285869</v>
      </c>
      <c r="Q34" s="109">
        <v>11548425.61435841</v>
      </c>
      <c r="R34" s="109">
        <v>11289282.950717952</v>
      </c>
      <c r="S34" s="109">
        <v>11061177.026087115</v>
      </c>
      <c r="T34" s="109">
        <v>10750661.971006036</v>
      </c>
      <c r="U34" s="109">
        <v>10561950.836699121</v>
      </c>
      <c r="V34" s="109">
        <v>11260185.939579967</v>
      </c>
      <c r="W34" s="109">
        <v>12560033.968828049</v>
      </c>
      <c r="X34" s="109">
        <v>13293317.356972096</v>
      </c>
      <c r="Y34" s="109">
        <v>12608639.385439683</v>
      </c>
      <c r="Z34" s="109">
        <v>11141441.219928555</v>
      </c>
      <c r="AA34" s="109">
        <v>9105031.0459881909</v>
      </c>
      <c r="AB34" s="142">
        <v>7390057.008064948</v>
      </c>
      <c r="AC34" s="152">
        <v>224544495.02639443</v>
      </c>
      <c r="AD34" s="152">
        <v>109736944.91189414</v>
      </c>
    </row>
    <row r="35" spans="1:33" ht="15" x14ac:dyDescent="0.2">
      <c r="A35" s="191">
        <v>45839</v>
      </c>
      <c r="B35" s="194">
        <v>211168403.56508309</v>
      </c>
      <c r="C35" s="94" t="s">
        <v>35</v>
      </c>
      <c r="D35" s="95">
        <v>23</v>
      </c>
      <c r="E35" s="148">
        <v>143882.24956503892</v>
      </c>
      <c r="F35" s="149">
        <v>129275.91850491901</v>
      </c>
      <c r="G35" s="149">
        <v>123090.88731509919</v>
      </c>
      <c r="H35" s="149">
        <v>126360.39280033819</v>
      </c>
      <c r="I35" s="149">
        <v>161631.57450622701</v>
      </c>
      <c r="J35" s="149">
        <v>220350.35618900188</v>
      </c>
      <c r="K35" s="149">
        <v>265737.25310676469</v>
      </c>
      <c r="L35" s="149">
        <v>310240.7039993286</v>
      </c>
      <c r="M35" s="149">
        <v>335321.17358052637</v>
      </c>
      <c r="N35" s="149">
        <v>348328.8326994091</v>
      </c>
      <c r="O35" s="149">
        <v>362079.42179494526</v>
      </c>
      <c r="P35" s="149">
        <v>368822.05357849883</v>
      </c>
      <c r="Q35" s="149">
        <v>359538.75926998275</v>
      </c>
      <c r="R35" s="149">
        <v>349774.05571512325</v>
      </c>
      <c r="S35" s="149">
        <v>346205.03487228893</v>
      </c>
      <c r="T35" s="149">
        <v>338225.57642742468</v>
      </c>
      <c r="U35" s="149">
        <v>333400.40798476542</v>
      </c>
      <c r="V35" s="149">
        <v>356068.5769286349</v>
      </c>
      <c r="W35" s="149">
        <v>389612.67113852513</v>
      </c>
      <c r="X35" s="149">
        <v>414742.99112726469</v>
      </c>
      <c r="Y35" s="149">
        <v>393191.3126800225</v>
      </c>
      <c r="Z35" s="149">
        <v>343309.22967451252</v>
      </c>
      <c r="AA35" s="149">
        <v>276861.8497961433</v>
      </c>
      <c r="AB35" s="150">
        <v>223090.53888738211</v>
      </c>
      <c r="AC35" s="151">
        <v>161440261.90926987</v>
      </c>
      <c r="AD35" s="1">
        <v>79394528.458212748</v>
      </c>
      <c r="AF35" s="1" t="s">
        <v>1</v>
      </c>
      <c r="AG35" s="1">
        <v>7</v>
      </c>
    </row>
    <row r="36" spans="1:33" ht="15" x14ac:dyDescent="0.2">
      <c r="A36" s="191"/>
      <c r="B36" s="194"/>
      <c r="C36" s="100" t="s">
        <v>36</v>
      </c>
      <c r="D36" s="101">
        <v>4</v>
      </c>
      <c r="E36" s="145">
        <v>155377.97180794281</v>
      </c>
      <c r="F36" s="146">
        <v>139538.21784273471</v>
      </c>
      <c r="G36" s="146">
        <v>131843.26784126656</v>
      </c>
      <c r="H36" s="146">
        <v>131771.78810754928</v>
      </c>
      <c r="I36" s="146">
        <v>145535.50177488927</v>
      </c>
      <c r="J36" s="146">
        <v>162356.3214191416</v>
      </c>
      <c r="K36" s="146">
        <v>207898.62738168042</v>
      </c>
      <c r="L36" s="146">
        <v>274458.09933186346</v>
      </c>
      <c r="M36" s="146">
        <v>310985.24076638714</v>
      </c>
      <c r="N36" s="146">
        <v>337732.84357318812</v>
      </c>
      <c r="O36" s="146">
        <v>353777.60201250348</v>
      </c>
      <c r="P36" s="146">
        <v>359651.23143960687</v>
      </c>
      <c r="Q36" s="146">
        <v>352727.02367260243</v>
      </c>
      <c r="R36" s="146">
        <v>336363.59070328745</v>
      </c>
      <c r="S36" s="146">
        <v>316975.84009513858</v>
      </c>
      <c r="T36" s="146">
        <v>305829.4656204441</v>
      </c>
      <c r="U36" s="146">
        <v>300074.41718822171</v>
      </c>
      <c r="V36" s="146">
        <v>323075.95908816205</v>
      </c>
      <c r="W36" s="146">
        <v>359248.28963902139</v>
      </c>
      <c r="X36" s="146">
        <v>379113.17979722837</v>
      </c>
      <c r="Y36" s="146">
        <v>362560.9154156546</v>
      </c>
      <c r="Z36" s="146">
        <v>324621.6779632243</v>
      </c>
      <c r="AA36" s="146">
        <v>275313.66689731792</v>
      </c>
      <c r="AB36" s="147">
        <v>230257.24178362373</v>
      </c>
      <c r="AC36" s="152">
        <v>26308351.924650725</v>
      </c>
      <c r="AD36" s="1">
        <v>12994301.417612974</v>
      </c>
      <c r="AF36" s="1" t="s">
        <v>3</v>
      </c>
      <c r="AG36" s="1">
        <v>7</v>
      </c>
    </row>
    <row r="37" spans="1:33" ht="15" x14ac:dyDescent="0.2">
      <c r="A37" s="191"/>
      <c r="B37" s="194"/>
      <c r="C37" s="106" t="s">
        <v>37</v>
      </c>
      <c r="D37" s="107">
        <v>4</v>
      </c>
      <c r="E37" s="143">
        <v>156775.83646473542</v>
      </c>
      <c r="F37" s="143">
        <v>138424.80547747124</v>
      </c>
      <c r="G37" s="143">
        <v>129280.46016081779</v>
      </c>
      <c r="H37" s="143">
        <v>125850.45852485966</v>
      </c>
      <c r="I37" s="143">
        <v>127569.41670672555</v>
      </c>
      <c r="J37" s="143">
        <v>132519.88707467294</v>
      </c>
      <c r="K37" s="143">
        <v>156496.07663959195</v>
      </c>
      <c r="L37" s="143">
        <v>216986.46594080079</v>
      </c>
      <c r="M37" s="143">
        <v>253710.43916997459</v>
      </c>
      <c r="N37" s="143">
        <v>281825.77052670257</v>
      </c>
      <c r="O37" s="143">
        <v>294826.27998506819</v>
      </c>
      <c r="P37" s="143">
        <v>302106.1589948464</v>
      </c>
      <c r="Q37" s="143">
        <v>304212.65230458131</v>
      </c>
      <c r="R37" s="143">
        <v>294943.58312142955</v>
      </c>
      <c r="S37" s="143">
        <v>279338.11624025321</v>
      </c>
      <c r="T37" s="143">
        <v>268086.45496536547</v>
      </c>
      <c r="U37" s="143">
        <v>262914.25511951477</v>
      </c>
      <c r="V37" s="143">
        <v>286813.45787136408</v>
      </c>
      <c r="W37" s="143">
        <v>332416.22549547441</v>
      </c>
      <c r="X37" s="143">
        <v>370506.22137549106</v>
      </c>
      <c r="Y37" s="143">
        <v>360836.96844297368</v>
      </c>
      <c r="Z37" s="143">
        <v>316468.93933427648</v>
      </c>
      <c r="AA37" s="143">
        <v>254324.64900084611</v>
      </c>
      <c r="AB37" s="144">
        <v>207713.8538527863</v>
      </c>
      <c r="AC37" s="153">
        <v>23419789.731162492</v>
      </c>
      <c r="AD37" s="1">
        <v>11035800.705474148</v>
      </c>
      <c r="AF37" s="1" t="s">
        <v>2</v>
      </c>
      <c r="AG37" s="1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>
        <v>4557906.9730866076</v>
      </c>
      <c r="F38" s="109">
        <v>4085198.2188939606</v>
      </c>
      <c r="G38" s="109">
        <v>3875585.320255619</v>
      </c>
      <c r="H38" s="109">
        <v>3936778.0209374139</v>
      </c>
      <c r="I38" s="109">
        <v>4809945.8875696799</v>
      </c>
      <c r="J38" s="109">
        <v>6247563.0263223005</v>
      </c>
      <c r="K38" s="109">
        <v>7569535.6375406766</v>
      </c>
      <c r="L38" s="109">
        <v>9101314.4530752152</v>
      </c>
      <c r="M38" s="109">
        <v>9971169.7120975535</v>
      </c>
      <c r="N38" s="109">
        <v>10489797.608485973</v>
      </c>
      <c r="O38" s="109">
        <v>10922242.229274029</v>
      </c>
      <c r="P38" s="109">
        <v>11129936.794043286</v>
      </c>
      <c r="Q38" s="109">
        <v>10897150.167118339</v>
      </c>
      <c r="R38" s="109">
        <v>10570031.976746703</v>
      </c>
      <c r="S38" s="109">
        <v>10347971.627404213</v>
      </c>
      <c r="T38" s="109">
        <v>10074851.940174006</v>
      </c>
      <c r="U38" s="109">
        <v>9920164.0728805494</v>
      </c>
      <c r="V38" s="109">
        <v>10629134.937196707</v>
      </c>
      <c r="W38" s="109">
        <v>11727749.49672406</v>
      </c>
      <c r="X38" s="109">
        <v>12537566.400617966</v>
      </c>
      <c r="Y38" s="109">
        <v>11936991.727075029</v>
      </c>
      <c r="Z38" s="109">
        <v>10460474.751703791</v>
      </c>
      <c r="AA38" s="109">
        <v>8486375.8089039531</v>
      </c>
      <c r="AB38" s="142">
        <v>6882966.7769554295</v>
      </c>
      <c r="AC38" s="152">
        <v>211168403.56508309</v>
      </c>
      <c r="AD38" s="152">
        <v>103424630.58129987</v>
      </c>
    </row>
    <row r="39" spans="1:33" ht="15" x14ac:dyDescent="0.2">
      <c r="A39" s="191">
        <v>45870</v>
      </c>
      <c r="B39" s="194">
        <v>248427113.44273537</v>
      </c>
      <c r="C39" s="94" t="s">
        <v>35</v>
      </c>
      <c r="D39" s="95">
        <v>19</v>
      </c>
      <c r="E39" s="148">
        <v>176188.9501143579</v>
      </c>
      <c r="F39" s="149">
        <v>160002.05736191318</v>
      </c>
      <c r="G39" s="149">
        <v>153412.82895039427</v>
      </c>
      <c r="H39" s="149">
        <v>158508.32297320294</v>
      </c>
      <c r="I39" s="149">
        <v>207221.58661020291</v>
      </c>
      <c r="J39" s="149">
        <v>305022.10360096255</v>
      </c>
      <c r="K39" s="149">
        <v>335759.379872285</v>
      </c>
      <c r="L39" s="149">
        <v>369069.20124136383</v>
      </c>
      <c r="M39" s="149">
        <v>396489.19501920673</v>
      </c>
      <c r="N39" s="149">
        <v>409541.69532234565</v>
      </c>
      <c r="O39" s="149">
        <v>424285.84698692849</v>
      </c>
      <c r="P39" s="149">
        <v>432561.92292356974</v>
      </c>
      <c r="Q39" s="149">
        <v>419417.37031923531</v>
      </c>
      <c r="R39" s="149">
        <v>410335.83428442443</v>
      </c>
      <c r="S39" s="149">
        <v>413793.48105573206</v>
      </c>
      <c r="T39" s="149">
        <v>413223.55202379462</v>
      </c>
      <c r="U39" s="149">
        <v>410497.17082696123</v>
      </c>
      <c r="V39" s="149">
        <v>427482.05190299806</v>
      </c>
      <c r="W39" s="149">
        <v>472509.86844525172</v>
      </c>
      <c r="X39" s="149">
        <v>494804.48045911983</v>
      </c>
      <c r="Y39" s="149">
        <v>467035.1357278428</v>
      </c>
      <c r="Z39" s="149">
        <v>407946.111398426</v>
      </c>
      <c r="AA39" s="149">
        <v>330315.38896692061</v>
      </c>
      <c r="AB39" s="150">
        <v>264922.15638810274</v>
      </c>
      <c r="AC39" s="151">
        <v>160746568.16273528</v>
      </c>
      <c r="AD39" s="1">
        <v>77885090.130067676</v>
      </c>
      <c r="AF39" s="1" t="s">
        <v>1</v>
      </c>
      <c r="AG39" s="1">
        <v>8</v>
      </c>
    </row>
    <row r="40" spans="1:33" ht="15" x14ac:dyDescent="0.2">
      <c r="A40" s="191"/>
      <c r="B40" s="194"/>
      <c r="C40" s="100" t="s">
        <v>36</v>
      </c>
      <c r="D40" s="101">
        <v>5</v>
      </c>
      <c r="E40" s="145">
        <v>193596.05349474764</v>
      </c>
      <c r="F40" s="146">
        <v>172293.63931094942</v>
      </c>
      <c r="G40" s="146">
        <v>163279.21164431324</v>
      </c>
      <c r="H40" s="146">
        <v>163328.64596177154</v>
      </c>
      <c r="I40" s="146">
        <v>180596.56767607486</v>
      </c>
      <c r="J40" s="146">
        <v>204965.39924344927</v>
      </c>
      <c r="K40" s="146">
        <v>257700.49989649039</v>
      </c>
      <c r="L40" s="146">
        <v>329587.36192357924</v>
      </c>
      <c r="M40" s="146">
        <v>374753.53199891094</v>
      </c>
      <c r="N40" s="146">
        <v>401432.68405805429</v>
      </c>
      <c r="O40" s="146">
        <v>417487.43128498038</v>
      </c>
      <c r="P40" s="146">
        <v>425122.07991604303</v>
      </c>
      <c r="Q40" s="146">
        <v>416441.69708907674</v>
      </c>
      <c r="R40" s="146">
        <v>395403.64970739232</v>
      </c>
      <c r="S40" s="146">
        <v>373143.44016091357</v>
      </c>
      <c r="T40" s="146">
        <v>359769.52152149548</v>
      </c>
      <c r="U40" s="146">
        <v>350726.13538053224</v>
      </c>
      <c r="V40" s="146">
        <v>373673.57321396819</v>
      </c>
      <c r="W40" s="146">
        <v>420486.20981034427</v>
      </c>
      <c r="X40" s="146">
        <v>446539.67977207369</v>
      </c>
      <c r="Y40" s="146">
        <v>428354.57537398342</v>
      </c>
      <c r="Z40" s="146">
        <v>384454.87348363211</v>
      </c>
      <c r="AA40" s="146">
        <v>323780.5904762033</v>
      </c>
      <c r="AB40" s="147">
        <v>270233.55345345591</v>
      </c>
      <c r="AC40" s="152">
        <v>39135753.029262185</v>
      </c>
      <c r="AD40" s="1">
        <v>19219337.66520489</v>
      </c>
      <c r="AF40" s="1" t="s">
        <v>3</v>
      </c>
      <c r="AG40" s="1">
        <v>8</v>
      </c>
    </row>
    <row r="41" spans="1:33" ht="15" x14ac:dyDescent="0.2">
      <c r="A41" s="191"/>
      <c r="B41" s="194"/>
      <c r="C41" s="106" t="s">
        <v>37</v>
      </c>
      <c r="D41" s="107">
        <v>7</v>
      </c>
      <c r="E41" s="143">
        <v>188996.80482076533</v>
      </c>
      <c r="F41" s="143">
        <v>168205.29115530037</v>
      </c>
      <c r="G41" s="143">
        <v>157404.6947477748</v>
      </c>
      <c r="H41" s="143">
        <v>153215.22325873462</v>
      </c>
      <c r="I41" s="143">
        <v>158145.341485585</v>
      </c>
      <c r="J41" s="143">
        <v>163361.86353025204</v>
      </c>
      <c r="K41" s="143">
        <v>187874.01206608643</v>
      </c>
      <c r="L41" s="143">
        <v>254244.7635154851</v>
      </c>
      <c r="M41" s="143">
        <v>300605.32258785341</v>
      </c>
      <c r="N41" s="143">
        <v>333859.72751826129</v>
      </c>
      <c r="O41" s="143">
        <v>352267.19362456759</v>
      </c>
      <c r="P41" s="143">
        <v>360997.86349407805</v>
      </c>
      <c r="Q41" s="143">
        <v>360161.86977803742</v>
      </c>
      <c r="R41" s="143">
        <v>346737.536491993</v>
      </c>
      <c r="S41" s="143">
        <v>328297.90359003615</v>
      </c>
      <c r="T41" s="143">
        <v>314396.9151150742</v>
      </c>
      <c r="U41" s="143">
        <v>308528.9767639084</v>
      </c>
      <c r="V41" s="143">
        <v>336111.58659780928</v>
      </c>
      <c r="W41" s="143">
        <v>395566.40801532142</v>
      </c>
      <c r="X41" s="143">
        <v>432983.49886796938</v>
      </c>
      <c r="Y41" s="143">
        <v>418189.38154167228</v>
      </c>
      <c r="Z41" s="143">
        <v>369976.01692978834</v>
      </c>
      <c r="AA41" s="143">
        <v>301374.33039762493</v>
      </c>
      <c r="AB41" s="144">
        <v>243467.7956400009</v>
      </c>
      <c r="AC41" s="153">
        <v>48544792.250737861</v>
      </c>
      <c r="AD41" s="1">
        <v>22820686.507355064</v>
      </c>
      <c r="AF41" s="1" t="s">
        <v>2</v>
      </c>
      <c r="AG41" s="1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>
        <v>5638547.9533918956</v>
      </c>
      <c r="F42" s="109">
        <v>5078944.3245182</v>
      </c>
      <c r="G42" s="109">
        <v>4833072.6715134811</v>
      </c>
      <c r="H42" s="109">
        <v>4900807.9291108558</v>
      </c>
      <c r="I42" s="109">
        <v>5947210.3743733242</v>
      </c>
      <c r="J42" s="109">
        <v>7963780.0093472991</v>
      </c>
      <c r="K42" s="109">
        <v>8983048.8015184719</v>
      </c>
      <c r="L42" s="109">
        <v>10439964.977812205</v>
      </c>
      <c r="M42" s="109">
        <v>11511299.623474456</v>
      </c>
      <c r="N42" s="109">
        <v>12125473.724042667</v>
      </c>
      <c r="O42" s="109">
        <v>12614738.604548516</v>
      </c>
      <c r="P42" s="109">
        <v>12871271.979586586</v>
      </c>
      <c r="Q42" s="109">
        <v>12572271.609957116</v>
      </c>
      <c r="R42" s="109">
        <v>12200561.855384978</v>
      </c>
      <c r="S42" s="109">
        <v>12025878.665993731</v>
      </c>
      <c r="T42" s="109">
        <v>11850873.501865095</v>
      </c>
      <c r="U42" s="109">
        <v>11712779.759962283</v>
      </c>
      <c r="V42" s="109">
        <v>12343307.958411468</v>
      </c>
      <c r="W42" s="109">
        <v>13849083.405618753</v>
      </c>
      <c r="X42" s="109">
        <v>14664868.019659432</v>
      </c>
      <c r="Y42" s="109">
        <v>13942766.126490636</v>
      </c>
      <c r="Z42" s="109">
        <v>12263082.602496773</v>
      </c>
      <c r="AA42" s="109">
        <v>10004515.655535882</v>
      </c>
      <c r="AB42" s="142">
        <v>8088963.3081212379</v>
      </c>
      <c r="AC42" s="152">
        <v>248427113.44273531</v>
      </c>
      <c r="AD42" s="152">
        <v>119925114.30262762</v>
      </c>
    </row>
    <row r="43" spans="1:33" ht="15" x14ac:dyDescent="0.2">
      <c r="A43" s="191">
        <v>45901</v>
      </c>
      <c r="B43" s="194">
        <v>226739615.41787386</v>
      </c>
      <c r="C43" s="94" t="s">
        <v>35</v>
      </c>
      <c r="D43" s="95">
        <v>22</v>
      </c>
      <c r="E43" s="148">
        <v>158308.3105797327</v>
      </c>
      <c r="F43" s="149">
        <v>143089.5570693058</v>
      </c>
      <c r="G43" s="149">
        <v>137129.67608813141</v>
      </c>
      <c r="H43" s="149">
        <v>139931.12162839225</v>
      </c>
      <c r="I43" s="149">
        <v>183316.65537081045</v>
      </c>
      <c r="J43" s="149">
        <v>278883.10251780786</v>
      </c>
      <c r="K43" s="149">
        <v>308261.90407632</v>
      </c>
      <c r="L43" s="149">
        <v>338760.36878279992</v>
      </c>
      <c r="M43" s="149">
        <v>365296.42124077026</v>
      </c>
      <c r="N43" s="149">
        <v>378551.53118556284</v>
      </c>
      <c r="O43" s="149">
        <v>392245.36687121156</v>
      </c>
      <c r="P43" s="149">
        <v>401256.26844832866</v>
      </c>
      <c r="Q43" s="149">
        <v>388749.21159520344</v>
      </c>
      <c r="R43" s="149">
        <v>379364.81366984145</v>
      </c>
      <c r="S43" s="149">
        <v>381988.51290896826</v>
      </c>
      <c r="T43" s="149">
        <v>381407.15566862922</v>
      </c>
      <c r="U43" s="149">
        <v>379936.71193906368</v>
      </c>
      <c r="V43" s="149">
        <v>402350.91637490987</v>
      </c>
      <c r="W43" s="149">
        <v>451019.76528521843</v>
      </c>
      <c r="X43" s="149">
        <v>464033.63172823389</v>
      </c>
      <c r="Y43" s="149">
        <v>436560.62215090625</v>
      </c>
      <c r="Z43" s="149">
        <v>382061.39424993837</v>
      </c>
      <c r="AA43" s="149">
        <v>304404.60420174815</v>
      </c>
      <c r="AB43" s="150">
        <v>243484.97555394055</v>
      </c>
      <c r="AC43" s="151">
        <v>172048637.18208706</v>
      </c>
      <c r="AD43" s="1">
        <v>83326239.970828339</v>
      </c>
      <c r="AF43" s="1" t="s">
        <v>1</v>
      </c>
      <c r="AG43" s="1">
        <v>9</v>
      </c>
    </row>
    <row r="44" spans="1:33" ht="15" x14ac:dyDescent="0.2">
      <c r="A44" s="191"/>
      <c r="B44" s="194"/>
      <c r="C44" s="100" t="s">
        <v>36</v>
      </c>
      <c r="D44" s="101">
        <v>4</v>
      </c>
      <c r="E44" s="145">
        <v>176690.52561799879</v>
      </c>
      <c r="F44" s="146">
        <v>158121.74593330623</v>
      </c>
      <c r="G44" s="146">
        <v>149071.62637530782</v>
      </c>
      <c r="H44" s="146">
        <v>147586.27735053367</v>
      </c>
      <c r="I44" s="146">
        <v>163859.36754761511</v>
      </c>
      <c r="J44" s="146">
        <v>187540.68946978109</v>
      </c>
      <c r="K44" s="146">
        <v>236467.90901919175</v>
      </c>
      <c r="L44" s="146">
        <v>306354.9631629436</v>
      </c>
      <c r="M44" s="146">
        <v>346326.44330354297</v>
      </c>
      <c r="N44" s="146">
        <v>371961.99679019727</v>
      </c>
      <c r="O44" s="146">
        <v>386433.73234861577</v>
      </c>
      <c r="P44" s="146">
        <v>395039.73689795303</v>
      </c>
      <c r="Q44" s="146">
        <v>388320.76185394649</v>
      </c>
      <c r="R44" s="146">
        <v>368565.33408512047</v>
      </c>
      <c r="S44" s="146">
        <v>347327.49247074506</v>
      </c>
      <c r="T44" s="146">
        <v>337062.79917783779</v>
      </c>
      <c r="U44" s="146">
        <v>328488.23994110443</v>
      </c>
      <c r="V44" s="146">
        <v>354557.94689922582</v>
      </c>
      <c r="W44" s="146">
        <v>407888.73811152286</v>
      </c>
      <c r="X44" s="146">
        <v>417844.03696470527</v>
      </c>
      <c r="Y44" s="146">
        <v>397513.50879708951</v>
      </c>
      <c r="Z44" s="146">
        <v>358610.69493303844</v>
      </c>
      <c r="AA44" s="146">
        <v>302795.07842421607</v>
      </c>
      <c r="AB44" s="147">
        <v>250535.26665114958</v>
      </c>
      <c r="AC44" s="152">
        <v>29139859.648506757</v>
      </c>
      <c r="AD44" s="1">
        <v>14303526.000128027</v>
      </c>
      <c r="AF44" s="1" t="s">
        <v>3</v>
      </c>
      <c r="AG44" s="1">
        <v>9</v>
      </c>
    </row>
    <row r="45" spans="1:33" ht="15" x14ac:dyDescent="0.2">
      <c r="A45" s="191"/>
      <c r="B45" s="194"/>
      <c r="C45" s="106" t="s">
        <v>37</v>
      </c>
      <c r="D45" s="107">
        <v>4</v>
      </c>
      <c r="E45" s="143">
        <v>173247.99973843608</v>
      </c>
      <c r="F45" s="143">
        <v>154149.73268148676</v>
      </c>
      <c r="G45" s="143">
        <v>143937.08558521431</v>
      </c>
      <c r="H45" s="143">
        <v>137896.48530652086</v>
      </c>
      <c r="I45" s="143">
        <v>141113.99922214544</v>
      </c>
      <c r="J45" s="143">
        <v>147609.9736434097</v>
      </c>
      <c r="K45" s="143">
        <v>169877.63963817272</v>
      </c>
      <c r="L45" s="143">
        <v>232472.39828707508</v>
      </c>
      <c r="M45" s="143">
        <v>270927.95144060301</v>
      </c>
      <c r="N45" s="143">
        <v>303783.13464728132</v>
      </c>
      <c r="O45" s="143">
        <v>319487.73428957514</v>
      </c>
      <c r="P45" s="143">
        <v>328229.695483441</v>
      </c>
      <c r="Q45" s="143">
        <v>329157.4776803673</v>
      </c>
      <c r="R45" s="143">
        <v>320710.06276741537</v>
      </c>
      <c r="S45" s="143">
        <v>303353.10968455696</v>
      </c>
      <c r="T45" s="143">
        <v>291313.15861300554</v>
      </c>
      <c r="U45" s="143">
        <v>286654.34379296302</v>
      </c>
      <c r="V45" s="143">
        <v>319894.71211129799</v>
      </c>
      <c r="W45" s="143">
        <v>381481.36684917886</v>
      </c>
      <c r="X45" s="143">
        <v>404235.49428803427</v>
      </c>
      <c r="Y45" s="143">
        <v>388892.29662391561</v>
      </c>
      <c r="Z45" s="143">
        <v>340868.24616834411</v>
      </c>
      <c r="AA45" s="143">
        <v>275604.32600678457</v>
      </c>
      <c r="AB45" s="144">
        <v>222881.22227078996</v>
      </c>
      <c r="AC45" s="153">
        <v>25551118.587280054</v>
      </c>
      <c r="AD45" s="1">
        <v>11944356.266745135</v>
      </c>
      <c r="AF45" s="1" t="s">
        <v>2</v>
      </c>
      <c r="AG45" s="1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>
        <v>4882536.9341798592</v>
      </c>
      <c r="F46" s="109">
        <v>4397056.1699838992</v>
      </c>
      <c r="G46" s="109">
        <v>4188887.7217809795</v>
      </c>
      <c r="H46" s="109">
        <v>4220415.7264528479</v>
      </c>
      <c r="I46" s="109">
        <v>5252859.8852368724</v>
      </c>
      <c r="J46" s="109">
        <v>7476030.907844536</v>
      </c>
      <c r="K46" s="109">
        <v>8407144.0843084976</v>
      </c>
      <c r="L46" s="109">
        <v>9608037.5590216741</v>
      </c>
      <c r="M46" s="109">
        <v>10505538.84627353</v>
      </c>
      <c r="N46" s="109">
        <v>11031114.211832298</v>
      </c>
      <c r="O46" s="109">
        <v>11453083.93771942</v>
      </c>
      <c r="P46" s="109">
        <v>11720715.635388806</v>
      </c>
      <c r="Q46" s="109">
        <v>11422395.613231732</v>
      </c>
      <c r="R46" s="109">
        <v>11103127.488146655</v>
      </c>
      <c r="S46" s="109">
        <v>11006469.692618508</v>
      </c>
      <c r="T46" s="109">
        <v>10904461.255873218</v>
      </c>
      <c r="U46" s="109">
        <v>10819177.99759567</v>
      </c>
      <c r="V46" s="109">
        <v>11549530.796290113</v>
      </c>
      <c r="W46" s="109">
        <v>13079915.256117612</v>
      </c>
      <c r="X46" s="109">
        <v>13497058.023032103</v>
      </c>
      <c r="Y46" s="109">
        <v>12749956.909003958</v>
      </c>
      <c r="Z46" s="109">
        <v>11203266.437904175</v>
      </c>
      <c r="AA46" s="109">
        <v>9010498.9101624619</v>
      </c>
      <c r="AB46" s="142">
        <v>7250335.4178744508</v>
      </c>
      <c r="AC46" s="152">
        <v>226739615.41787389</v>
      </c>
      <c r="AD46" s="152">
        <v>109574122.23770151</v>
      </c>
    </row>
    <row r="47" spans="1:33" ht="15" x14ac:dyDescent="0.2">
      <c r="A47" s="191">
        <v>45931</v>
      </c>
      <c r="B47" s="194">
        <v>234500990.43402612</v>
      </c>
      <c r="C47" s="94" t="s">
        <v>35</v>
      </c>
      <c r="D47" s="95">
        <v>22</v>
      </c>
      <c r="E47" s="148">
        <v>162368.20670905436</v>
      </c>
      <c r="F47" s="149">
        <v>146862.36483682337</v>
      </c>
      <c r="G47" s="149">
        <v>139344.86860210614</v>
      </c>
      <c r="H47" s="149">
        <v>142373.05202318233</v>
      </c>
      <c r="I47" s="149">
        <v>180463.77849162699</v>
      </c>
      <c r="J47" s="149">
        <v>246524.79987615487</v>
      </c>
      <c r="K47" s="149">
        <v>295181.42195729987</v>
      </c>
      <c r="L47" s="149">
        <v>346484.82330505346</v>
      </c>
      <c r="M47" s="149">
        <v>373243.16275340883</v>
      </c>
      <c r="N47" s="149">
        <v>386929.4489445666</v>
      </c>
      <c r="O47" s="149">
        <v>399998.51345531957</v>
      </c>
      <c r="P47" s="149">
        <v>410351.95836951508</v>
      </c>
      <c r="Q47" s="149">
        <v>401029.36539667635</v>
      </c>
      <c r="R47" s="149">
        <v>390207.94306953502</v>
      </c>
      <c r="S47" s="149">
        <v>392957.87792798964</v>
      </c>
      <c r="T47" s="149">
        <v>391992.96513466461</v>
      </c>
      <c r="U47" s="149">
        <v>389415.88163407141</v>
      </c>
      <c r="V47" s="149">
        <v>414425.70760884229</v>
      </c>
      <c r="W47" s="149">
        <v>453263.6987377656</v>
      </c>
      <c r="X47" s="149">
        <v>450502.88726673019</v>
      </c>
      <c r="Y47" s="149">
        <v>424869.29670813394</v>
      </c>
      <c r="Z47" s="149">
        <v>377872.86891757027</v>
      </c>
      <c r="AA47" s="149">
        <v>306642.6820133265</v>
      </c>
      <c r="AB47" s="150">
        <v>246419.2779923747</v>
      </c>
      <c r="AC47" s="151">
        <v>173133990.7380994</v>
      </c>
      <c r="AD47" s="1">
        <v>85417462.679797605</v>
      </c>
      <c r="AF47" s="1" t="s">
        <v>1</v>
      </c>
      <c r="AG47" s="1">
        <v>10</v>
      </c>
    </row>
    <row r="48" spans="1:33" ht="15" x14ac:dyDescent="0.2">
      <c r="A48" s="191"/>
      <c r="B48" s="194"/>
      <c r="C48" s="100" t="s">
        <v>36</v>
      </c>
      <c r="D48" s="101">
        <v>4</v>
      </c>
      <c r="E48" s="145">
        <v>177478.61022988008</v>
      </c>
      <c r="F48" s="146">
        <v>159007.61513126496</v>
      </c>
      <c r="G48" s="146">
        <v>149303.24100089187</v>
      </c>
      <c r="H48" s="146">
        <v>148011.94012410575</v>
      </c>
      <c r="I48" s="146">
        <v>163271.33011188899</v>
      </c>
      <c r="J48" s="146">
        <v>185450.63841417272</v>
      </c>
      <c r="K48" s="146">
        <v>231753.94653538163</v>
      </c>
      <c r="L48" s="146">
        <v>307462.33675686875</v>
      </c>
      <c r="M48" s="146">
        <v>351964.06834322453</v>
      </c>
      <c r="N48" s="146">
        <v>378085.35729227832</v>
      </c>
      <c r="O48" s="146">
        <v>394883.84438956785</v>
      </c>
      <c r="P48" s="146">
        <v>402418.97871854948</v>
      </c>
      <c r="Q48" s="146">
        <v>398288.15255903633</v>
      </c>
      <c r="R48" s="146">
        <v>376141.89127079828</v>
      </c>
      <c r="S48" s="146">
        <v>354231.68163141329</v>
      </c>
      <c r="T48" s="146">
        <v>342788.80949559313</v>
      </c>
      <c r="U48" s="146">
        <v>336954.50254144619</v>
      </c>
      <c r="V48" s="146">
        <v>368599.08500778186</v>
      </c>
      <c r="W48" s="146">
        <v>411361.17438943102</v>
      </c>
      <c r="X48" s="146">
        <v>411572.55253643368</v>
      </c>
      <c r="Y48" s="146">
        <v>390341.86252896744</v>
      </c>
      <c r="Z48" s="146">
        <v>350783.25318388577</v>
      </c>
      <c r="AA48" s="146">
        <v>298056.15804682247</v>
      </c>
      <c r="AB48" s="147">
        <v>249058.14496418255</v>
      </c>
      <c r="AC48" s="152">
        <v>29349076.700815469</v>
      </c>
      <c r="AD48" s="1">
        <v>14572878.491995104</v>
      </c>
      <c r="AF48" s="1" t="s">
        <v>3</v>
      </c>
      <c r="AG48" s="1">
        <v>10</v>
      </c>
    </row>
    <row r="49" spans="1:33" ht="15" x14ac:dyDescent="0.2">
      <c r="A49" s="191"/>
      <c r="B49" s="194"/>
      <c r="C49" s="106" t="s">
        <v>37</v>
      </c>
      <c r="D49" s="107">
        <v>5</v>
      </c>
      <c r="E49" s="143">
        <v>172051.25179060164</v>
      </c>
      <c r="F49" s="143">
        <v>153282.37230872599</v>
      </c>
      <c r="G49" s="143">
        <v>143242.60532578558</v>
      </c>
      <c r="H49" s="143">
        <v>138715.98690724047</v>
      </c>
      <c r="I49" s="143">
        <v>142040.48754903083</v>
      </c>
      <c r="J49" s="143">
        <v>144017.53590622806</v>
      </c>
      <c r="K49" s="143">
        <v>167163.71141646005</v>
      </c>
      <c r="L49" s="143">
        <v>231284.71288356095</v>
      </c>
      <c r="M49" s="143">
        <v>272613.82162567694</v>
      </c>
      <c r="N49" s="143">
        <v>303607.41937906749</v>
      </c>
      <c r="O49" s="143">
        <v>324063.40603890846</v>
      </c>
      <c r="P49" s="143">
        <v>333240.82170931029</v>
      </c>
      <c r="Q49" s="143">
        <v>334011.68421263789</v>
      </c>
      <c r="R49" s="143">
        <v>325045.61887051258</v>
      </c>
      <c r="S49" s="143">
        <v>308227.0118138016</v>
      </c>
      <c r="T49" s="143">
        <v>296244.9419958627</v>
      </c>
      <c r="U49" s="143">
        <v>291756.21492684272</v>
      </c>
      <c r="V49" s="143">
        <v>324290.90885351208</v>
      </c>
      <c r="W49" s="143">
        <v>382154.05283835746</v>
      </c>
      <c r="X49" s="143">
        <v>395984.45976477786</v>
      </c>
      <c r="Y49" s="143">
        <v>379152.47792649461</v>
      </c>
      <c r="Z49" s="143">
        <v>335300.01769816654</v>
      </c>
      <c r="AA49" s="143">
        <v>277675.73080144415</v>
      </c>
      <c r="AB49" s="144">
        <v>228417.34647924616</v>
      </c>
      <c r="AC49" s="153">
        <v>32017922.995111268</v>
      </c>
      <c r="AD49" s="1">
        <v>15100478.267280906</v>
      </c>
      <c r="AF49" s="1" t="s">
        <v>2</v>
      </c>
      <c r="AG49" s="1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>
        <v>5142271.2474717246</v>
      </c>
      <c r="F50" s="109">
        <v>4633414.3484788043</v>
      </c>
      <c r="G50" s="109">
        <v>4379013.0998788308</v>
      </c>
      <c r="H50" s="109">
        <v>4417834.8395426366</v>
      </c>
      <c r="I50" s="109">
        <v>5333490.8850085037</v>
      </c>
      <c r="J50" s="109">
        <v>6885435.8304632381</v>
      </c>
      <c r="K50" s="109">
        <v>8256825.6262844242</v>
      </c>
      <c r="L50" s="109">
        <v>10008939.024156457</v>
      </c>
      <c r="M50" s="109">
        <v>10982274.962076277</v>
      </c>
      <c r="N50" s="109">
        <v>11542826.402844915</v>
      </c>
      <c r="O50" s="109">
        <v>11999819.703769844</v>
      </c>
      <c r="P50" s="109">
        <v>12303623.107550081</v>
      </c>
      <c r="Q50" s="109">
        <v>12085857.070026215</v>
      </c>
      <c r="R50" s="109">
        <v>11714370.406965528</v>
      </c>
      <c r="S50" s="109">
        <v>11603135.100010432</v>
      </c>
      <c r="T50" s="109">
        <v>11476225.180924308</v>
      </c>
      <c r="U50" s="109">
        <v>11373748.480749568</v>
      </c>
      <c r="V50" s="109">
        <v>12213216.451693218</v>
      </c>
      <c r="W50" s="109">
        <v>13528016.333980355</v>
      </c>
      <c r="X50" s="109">
        <v>13537276.028837688</v>
      </c>
      <c r="Y50" s="109">
        <v>12804254.36732729</v>
      </c>
      <c r="Z50" s="109">
        <v>11392836.217412923</v>
      </c>
      <c r="AA50" s="109">
        <v>9326742.2904876936</v>
      </c>
      <c r="AB50" s="142">
        <v>7559543.4280852042</v>
      </c>
      <c r="AC50" s="152">
        <v>234500990.43402612</v>
      </c>
      <c r="AD50" s="152">
        <v>115090819.43907362</v>
      </c>
    </row>
    <row r="51" spans="1:33" ht="15" x14ac:dyDescent="0.2">
      <c r="A51" s="191">
        <v>45962</v>
      </c>
      <c r="B51" s="194">
        <v>238159843.30720806</v>
      </c>
      <c r="C51" s="94" t="s">
        <v>35</v>
      </c>
      <c r="D51" s="95">
        <v>18</v>
      </c>
      <c r="E51" s="148">
        <v>172855.96815809273</v>
      </c>
      <c r="F51" s="149">
        <v>155676.85974153489</v>
      </c>
      <c r="G51" s="149">
        <v>148256.14000725435</v>
      </c>
      <c r="H51" s="149">
        <v>151703.85470628124</v>
      </c>
      <c r="I51" s="149">
        <v>191949.7778027271</v>
      </c>
      <c r="J51" s="149">
        <v>265464.68908780837</v>
      </c>
      <c r="K51" s="149">
        <v>317581.88095479878</v>
      </c>
      <c r="L51" s="149">
        <v>371422.10451493802</v>
      </c>
      <c r="M51" s="149">
        <v>399462.93644304672</v>
      </c>
      <c r="N51" s="149">
        <v>413228.63038981339</v>
      </c>
      <c r="O51" s="149">
        <v>426113.86427339981</v>
      </c>
      <c r="P51" s="149">
        <v>436438.66723952082</v>
      </c>
      <c r="Q51" s="149">
        <v>428200.55478001887</v>
      </c>
      <c r="R51" s="149">
        <v>418048.56317922298</v>
      </c>
      <c r="S51" s="149">
        <v>421985.33669342072</v>
      </c>
      <c r="T51" s="149">
        <v>422547.83004461415</v>
      </c>
      <c r="U51" s="149">
        <v>423252.07383145776</v>
      </c>
      <c r="V51" s="149">
        <v>445970.16047994851</v>
      </c>
      <c r="W51" s="149">
        <v>482080.06145133567</v>
      </c>
      <c r="X51" s="149">
        <v>480141.02883279661</v>
      </c>
      <c r="Y51" s="149">
        <v>452569.70348986384</v>
      </c>
      <c r="Z51" s="149">
        <v>400827.40049410879</v>
      </c>
      <c r="AA51" s="149">
        <v>324673.5662798105</v>
      </c>
      <c r="AB51" s="150">
        <v>260692.42312727094</v>
      </c>
      <c r="AC51" s="151">
        <v>151400593.36805558</v>
      </c>
      <c r="AD51" s="1">
        <v>74892610.105010152</v>
      </c>
      <c r="AF51" s="1" t="s">
        <v>1</v>
      </c>
      <c r="AG51" s="1">
        <v>11</v>
      </c>
    </row>
    <row r="52" spans="1:33" ht="15" x14ac:dyDescent="0.2">
      <c r="A52" s="191"/>
      <c r="B52" s="194"/>
      <c r="C52" s="100" t="s">
        <v>36</v>
      </c>
      <c r="D52" s="101">
        <v>5</v>
      </c>
      <c r="E52" s="145">
        <v>187864.55379247488</v>
      </c>
      <c r="F52" s="146">
        <v>167949.36441180439</v>
      </c>
      <c r="G52" s="146">
        <v>157342.0279136918</v>
      </c>
      <c r="H52" s="146">
        <v>156896.24591684062</v>
      </c>
      <c r="I52" s="146">
        <v>174079.79226431518</v>
      </c>
      <c r="J52" s="146">
        <v>196435.24445264332</v>
      </c>
      <c r="K52" s="146">
        <v>246332.65348894463</v>
      </c>
      <c r="L52" s="146">
        <v>329807.23825977702</v>
      </c>
      <c r="M52" s="146">
        <v>373949.67074756097</v>
      </c>
      <c r="N52" s="146">
        <v>399648.7296397239</v>
      </c>
      <c r="O52" s="146">
        <v>415411.27434930764</v>
      </c>
      <c r="P52" s="146">
        <v>422763.62639877235</v>
      </c>
      <c r="Q52" s="146">
        <v>418725.9359156104</v>
      </c>
      <c r="R52" s="146">
        <v>401861.941745791</v>
      </c>
      <c r="S52" s="146">
        <v>381132.37495931581</v>
      </c>
      <c r="T52" s="146">
        <v>368989.64427819615</v>
      </c>
      <c r="U52" s="146">
        <v>360398.54295147915</v>
      </c>
      <c r="V52" s="146">
        <v>389588.30539353163</v>
      </c>
      <c r="W52" s="146">
        <v>433461.4682168843</v>
      </c>
      <c r="X52" s="146">
        <v>434832.45263253711</v>
      </c>
      <c r="Y52" s="146">
        <v>414831.05445779441</v>
      </c>
      <c r="Z52" s="146">
        <v>372624.77709953015</v>
      </c>
      <c r="AA52" s="146">
        <v>315916.53393088182</v>
      </c>
      <c r="AB52" s="147">
        <v>263911.86289216793</v>
      </c>
      <c r="AC52" s="152">
        <v>38923776.580547884</v>
      </c>
      <c r="AD52" s="1">
        <v>19363444.896227673</v>
      </c>
      <c r="AF52" s="1" t="s">
        <v>3</v>
      </c>
      <c r="AG52" s="1">
        <v>11</v>
      </c>
    </row>
    <row r="53" spans="1:33" ht="15" x14ac:dyDescent="0.2">
      <c r="A53" s="191"/>
      <c r="B53" s="194"/>
      <c r="C53" s="106" t="s">
        <v>37</v>
      </c>
      <c r="D53" s="107">
        <v>7</v>
      </c>
      <c r="E53" s="143">
        <v>180732.94855525508</v>
      </c>
      <c r="F53" s="143">
        <v>161222.20047704538</v>
      </c>
      <c r="G53" s="143">
        <v>149832.30928334076</v>
      </c>
      <c r="H53" s="143">
        <v>145200.42032979202</v>
      </c>
      <c r="I53" s="143">
        <v>149123.32091042722</v>
      </c>
      <c r="J53" s="143">
        <v>152827.73818703013</v>
      </c>
      <c r="K53" s="143">
        <v>178461.36122227935</v>
      </c>
      <c r="L53" s="143">
        <v>251116.67787334014</v>
      </c>
      <c r="M53" s="143">
        <v>298382.20467944787</v>
      </c>
      <c r="N53" s="143">
        <v>329790.14334126969</v>
      </c>
      <c r="O53" s="143">
        <v>348594.25897518668</v>
      </c>
      <c r="P53" s="143">
        <v>358933.53472665965</v>
      </c>
      <c r="Q53" s="143">
        <v>359344.81865382474</v>
      </c>
      <c r="R53" s="143">
        <v>349762.30197712948</v>
      </c>
      <c r="S53" s="143">
        <v>331201.49407530675</v>
      </c>
      <c r="T53" s="143">
        <v>318690.72173327307</v>
      </c>
      <c r="U53" s="143">
        <v>312586.65369230666</v>
      </c>
      <c r="V53" s="143">
        <v>344907.12067389075</v>
      </c>
      <c r="W53" s="143">
        <v>403595.75032137707</v>
      </c>
      <c r="X53" s="143">
        <v>415094.79355257173</v>
      </c>
      <c r="Y53" s="143">
        <v>398927.61834771623</v>
      </c>
      <c r="Z53" s="143">
        <v>356824.20713632944</v>
      </c>
      <c r="AA53" s="143">
        <v>296652.46306721948</v>
      </c>
      <c r="AB53" s="144">
        <v>241833.98943720333</v>
      </c>
      <c r="AC53" s="153">
        <v>47835473.358604565</v>
      </c>
      <c r="AD53" s="1">
        <v>22808819.668094214</v>
      </c>
      <c r="AF53" s="1" t="s">
        <v>2</v>
      </c>
      <c r="AG53" s="1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>
        <v>5315860.835694829</v>
      </c>
      <c r="F54" s="109">
        <v>4770485.7007459672</v>
      </c>
      <c r="G54" s="109">
        <v>4504146.8246824229</v>
      </c>
      <c r="H54" s="109">
        <v>4531553.5566058103</v>
      </c>
      <c r="I54" s="109">
        <v>5369358.2081436543</v>
      </c>
      <c r="J54" s="109">
        <v>6830334.7931529777</v>
      </c>
      <c r="K54" s="109">
        <v>8197366.653187057</v>
      </c>
      <c r="L54" s="109">
        <v>10092450.817681151</v>
      </c>
      <c r="M54" s="109">
        <v>11148756.64246878</v>
      </c>
      <c r="N54" s="109">
        <v>11744889.998604147</v>
      </c>
      <c r="O54" s="109">
        <v>12187265.741494041</v>
      </c>
      <c r="P54" s="109">
        <v>12482248.885391854</v>
      </c>
      <c r="Q54" s="109">
        <v>12316653.396195166</v>
      </c>
      <c r="R54" s="109">
        <v>11982519.959794875</v>
      </c>
      <c r="S54" s="109">
        <v>11819808.393805299</v>
      </c>
      <c r="T54" s="109">
        <v>11681644.214326948</v>
      </c>
      <c r="U54" s="109">
        <v>11608636.619569782</v>
      </c>
      <c r="V54" s="109">
        <v>12389754.260323968</v>
      </c>
      <c r="W54" s="109">
        <v>13669918.699458104</v>
      </c>
      <c r="X54" s="109">
        <v>13722364.337021027</v>
      </c>
      <c r="Y54" s="109">
        <v>13012903.263540536</v>
      </c>
      <c r="Z54" s="109">
        <v>11575786.544345915</v>
      </c>
      <c r="AA54" s="109">
        <v>9500274.1041615345</v>
      </c>
      <c r="AB54" s="142">
        <v>7704860.85681214</v>
      </c>
      <c r="AC54" s="152">
        <v>238159843.307208</v>
      </c>
      <c r="AD54" s="152">
        <v>117064874.66933204</v>
      </c>
    </row>
    <row r="55" spans="1:33" ht="15" x14ac:dyDescent="0.2">
      <c r="A55" s="191">
        <v>45992</v>
      </c>
      <c r="B55" s="194">
        <v>227891063.8159731</v>
      </c>
      <c r="C55" s="94" t="s">
        <v>35</v>
      </c>
      <c r="D55" s="95">
        <v>21</v>
      </c>
      <c r="E55" s="148">
        <v>173413.80107868204</v>
      </c>
      <c r="F55" s="149">
        <v>154043.99400802268</v>
      </c>
      <c r="G55" s="149">
        <v>145524.08881058925</v>
      </c>
      <c r="H55" s="149">
        <v>146357.79356946371</v>
      </c>
      <c r="I55" s="149">
        <v>168646.01231375191</v>
      </c>
      <c r="J55" s="149">
        <v>200649.09362066656</v>
      </c>
      <c r="K55" s="149">
        <v>246736.85587502047</v>
      </c>
      <c r="L55" s="149">
        <v>317736.31718564627</v>
      </c>
      <c r="M55" s="149">
        <v>358562.32415530959</v>
      </c>
      <c r="N55" s="149">
        <v>382439.65877847775</v>
      </c>
      <c r="O55" s="149">
        <v>398280.71012884594</v>
      </c>
      <c r="P55" s="149">
        <v>406342.00145635096</v>
      </c>
      <c r="Q55" s="149">
        <v>400433.81243227067</v>
      </c>
      <c r="R55" s="149">
        <v>387074.39953330095</v>
      </c>
      <c r="S55" s="149">
        <v>376503.00222397089</v>
      </c>
      <c r="T55" s="149">
        <v>367827.36426937301</v>
      </c>
      <c r="U55" s="149">
        <v>361454.96754398203</v>
      </c>
      <c r="V55" s="149">
        <v>375479.98692207865</v>
      </c>
      <c r="W55" s="149">
        <v>432039.871428693</v>
      </c>
      <c r="X55" s="149">
        <v>443611.43991530553</v>
      </c>
      <c r="Y55" s="149">
        <v>422893.47575133428</v>
      </c>
      <c r="Z55" s="149">
        <v>387304.44298094057</v>
      </c>
      <c r="AA55" s="149">
        <v>328040.93871424085</v>
      </c>
      <c r="AB55" s="150">
        <v>268450.72312310385</v>
      </c>
      <c r="AC55" s="151">
        <v>160646788.59220785</v>
      </c>
      <c r="AD55" s="1">
        <v>78889745.711858094</v>
      </c>
      <c r="AF55" s="1" t="s">
        <v>1</v>
      </c>
      <c r="AG55" s="1">
        <v>12</v>
      </c>
    </row>
    <row r="56" spans="1:33" ht="15" x14ac:dyDescent="0.2">
      <c r="A56" s="191"/>
      <c r="B56" s="194"/>
      <c r="C56" s="100" t="s">
        <v>36</v>
      </c>
      <c r="D56" s="101">
        <v>4</v>
      </c>
      <c r="E56" s="145">
        <v>187876.33315063929</v>
      </c>
      <c r="F56" s="146">
        <v>165687.5945679631</v>
      </c>
      <c r="G56" s="146">
        <v>154606.94189396544</v>
      </c>
      <c r="H56" s="146">
        <v>152024.46935035958</v>
      </c>
      <c r="I56" s="146">
        <v>166074.18036913389</v>
      </c>
      <c r="J56" s="146">
        <v>182483.44389590534</v>
      </c>
      <c r="K56" s="146">
        <v>216943.63974485319</v>
      </c>
      <c r="L56" s="146">
        <v>291432.28628871054</v>
      </c>
      <c r="M56" s="146">
        <v>337904.74696330098</v>
      </c>
      <c r="N56" s="146">
        <v>370823.72187403275</v>
      </c>
      <c r="O56" s="146">
        <v>389345.8612536919</v>
      </c>
      <c r="P56" s="146">
        <v>398940.23684680846</v>
      </c>
      <c r="Q56" s="146">
        <v>396145.49317275698</v>
      </c>
      <c r="R56" s="146">
        <v>378621.54433947901</v>
      </c>
      <c r="S56" s="146">
        <v>359607.43460926192</v>
      </c>
      <c r="T56" s="146">
        <v>349180.32441111421</v>
      </c>
      <c r="U56" s="146">
        <v>342947.27782071097</v>
      </c>
      <c r="V56" s="146">
        <v>359260.02550630382</v>
      </c>
      <c r="W56" s="146">
        <v>413132.5588553602</v>
      </c>
      <c r="X56" s="146">
        <v>422049.16332964646</v>
      </c>
      <c r="Y56" s="146">
        <v>404588.02867070911</v>
      </c>
      <c r="Z56" s="146">
        <v>369120.26768377505</v>
      </c>
      <c r="AA56" s="146">
        <v>318698.13282088004</v>
      </c>
      <c r="AB56" s="147">
        <v>268022.48214815976</v>
      </c>
      <c r="AC56" s="152">
        <v>29582064.758270092</v>
      </c>
      <c r="AD56" s="1">
        <v>14459795.710319471</v>
      </c>
      <c r="AF56" s="1" t="s">
        <v>3</v>
      </c>
      <c r="AG56" s="1">
        <v>12</v>
      </c>
    </row>
    <row r="57" spans="1:33" ht="15" x14ac:dyDescent="0.2">
      <c r="A57" s="191"/>
      <c r="B57" s="194"/>
      <c r="C57" s="106" t="s">
        <v>37</v>
      </c>
      <c r="D57" s="107">
        <v>6</v>
      </c>
      <c r="E57" s="143">
        <v>191324.48898865384</v>
      </c>
      <c r="F57" s="143">
        <v>168811.25224808216</v>
      </c>
      <c r="G57" s="143">
        <v>155118.92864747401</v>
      </c>
      <c r="H57" s="143">
        <v>148421.57773892814</v>
      </c>
      <c r="I57" s="143">
        <v>149513.35089733577</v>
      </c>
      <c r="J57" s="143">
        <v>150946.17148412258</v>
      </c>
      <c r="K57" s="143">
        <v>158841.25540345002</v>
      </c>
      <c r="L57" s="143">
        <v>211263.08458757403</v>
      </c>
      <c r="M57" s="143">
        <v>242806.9566668467</v>
      </c>
      <c r="N57" s="143">
        <v>273635.1619427072</v>
      </c>
      <c r="O57" s="143">
        <v>297224.89811532589</v>
      </c>
      <c r="P57" s="143">
        <v>314121.9837213002</v>
      </c>
      <c r="Q57" s="143">
        <v>319545.10984801158</v>
      </c>
      <c r="R57" s="143">
        <v>313900.99752306595</v>
      </c>
      <c r="S57" s="143">
        <v>299112.85544971481</v>
      </c>
      <c r="T57" s="143">
        <v>288462.31161523348</v>
      </c>
      <c r="U57" s="143">
        <v>282834.54142239079</v>
      </c>
      <c r="V57" s="143">
        <v>305205.55284014408</v>
      </c>
      <c r="W57" s="143">
        <v>368481.02928337426</v>
      </c>
      <c r="X57" s="143">
        <v>388189.67428483523</v>
      </c>
      <c r="Y57" s="143">
        <v>374666.33277525677</v>
      </c>
      <c r="Z57" s="143">
        <v>341621.91624831362</v>
      </c>
      <c r="AA57" s="143">
        <v>289722.95569929708</v>
      </c>
      <c r="AB57" s="144">
        <v>243262.69015108838</v>
      </c>
      <c r="AC57" s="153">
        <v>37662210.465495154</v>
      </c>
      <c r="AD57" s="1">
        <v>17057447.405353025</v>
      </c>
      <c r="AF57" s="1" t="s">
        <v>2</v>
      </c>
      <c r="AG57" s="1">
        <v>12</v>
      </c>
    </row>
    <row r="58" spans="1:33" ht="15.75" thickBot="1" x14ac:dyDescent="0.25">
      <c r="A58" s="192"/>
      <c r="B58" s="203"/>
      <c r="C58" s="112" t="s">
        <v>34</v>
      </c>
      <c r="D58" s="113">
        <v>31</v>
      </c>
      <c r="E58" s="109">
        <v>5541142.0891868025</v>
      </c>
      <c r="F58" s="109">
        <v>4910541.7659288216</v>
      </c>
      <c r="G58" s="109">
        <v>4605147.2044830807</v>
      </c>
      <c r="H58" s="109">
        <v>4572141.0087937452</v>
      </c>
      <c r="I58" s="109">
        <v>5102943.0854493398</v>
      </c>
      <c r="J58" s="109">
        <v>5849241.7705223542</v>
      </c>
      <c r="K58" s="109">
        <v>7002296.0647755424</v>
      </c>
      <c r="L58" s="109">
        <v>9105770.313578859</v>
      </c>
      <c r="M58" s="109">
        <v>10338269.535115786</v>
      </c>
      <c r="N58" s="109">
        <v>11156338.693500407</v>
      </c>
      <c r="O58" s="109">
        <v>11704627.74641249</v>
      </c>
      <c r="P58" s="109">
        <v>12013674.880298406</v>
      </c>
      <c r="Q58" s="109">
        <v>11910962.692856781</v>
      </c>
      <c r="R58" s="109">
        <v>11526454.552695632</v>
      </c>
      <c r="S58" s="109">
        <v>11139669.917838724</v>
      </c>
      <c r="T58" s="109">
        <v>10851869.816992693</v>
      </c>
      <c r="U58" s="109">
        <v>10659350.67824081</v>
      </c>
      <c r="V58" s="109">
        <v>11153353.14442973</v>
      </c>
      <c r="W58" s="109">
        <v>12936253.711124239</v>
      </c>
      <c r="X58" s="109">
        <v>13333174.937249012</v>
      </c>
      <c r="Y58" s="109">
        <v>12747113.102112398</v>
      </c>
      <c r="Z58" s="109">
        <v>11659605.870824736</v>
      </c>
      <c r="AA58" s="109">
        <v>9901989.9784783609</v>
      </c>
      <c r="AB58" s="142">
        <v>8169131.2550843498</v>
      </c>
      <c r="AC58" s="152">
        <v>227891063.8159731</v>
      </c>
      <c r="AD58" s="152">
        <v>110406988.82753059</v>
      </c>
    </row>
    <row r="59" spans="1:33" s="5" customFormat="1" x14ac:dyDescent="0.2">
      <c r="AD59" s="172">
        <v>1345807163.1356354</v>
      </c>
    </row>
    <row r="60" spans="1:33" s="5" customFormat="1" ht="15.75" x14ac:dyDescent="0.2">
      <c r="B60" s="38" t="s">
        <v>44</v>
      </c>
      <c r="Z60" s="6"/>
      <c r="AA60" s="6"/>
      <c r="AB60" s="6"/>
    </row>
    <row r="61" spans="1:33" s="5" customFormat="1" ht="18" x14ac:dyDescent="0.25">
      <c r="B61" s="38" t="s">
        <v>51</v>
      </c>
      <c r="W61" s="37"/>
      <c r="Z61" s="7" t="s">
        <v>58</v>
      </c>
    </row>
  </sheetData>
  <mergeCells count="26">
    <mergeCell ref="A15:A18"/>
    <mergeCell ref="B15:B18"/>
    <mergeCell ref="A55:A58"/>
    <mergeCell ref="B55:B58"/>
    <mergeCell ref="A35:A38"/>
    <mergeCell ref="B35:B38"/>
    <mergeCell ref="A39:A42"/>
    <mergeCell ref="B39:B42"/>
    <mergeCell ref="A43:A46"/>
    <mergeCell ref="B43:B46"/>
    <mergeCell ref="D2:G2"/>
    <mergeCell ref="A47:A50"/>
    <mergeCell ref="B47:B50"/>
    <mergeCell ref="A51:A54"/>
    <mergeCell ref="B51:B54"/>
    <mergeCell ref="A23:A26"/>
    <mergeCell ref="B23:B26"/>
    <mergeCell ref="A27:A30"/>
    <mergeCell ref="B27:B30"/>
    <mergeCell ref="A31:A34"/>
    <mergeCell ref="B31:B34"/>
    <mergeCell ref="A19:A22"/>
    <mergeCell ref="B19:B22"/>
    <mergeCell ref="C9:D9"/>
    <mergeCell ref="A11:A14"/>
    <mergeCell ref="B11:B14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8B483-6CFE-4891-A727-1504A601EAE3}">
  <sheetPr>
    <tabColor theme="3" tint="0.39997558519241921"/>
    <pageSetUpPr fitToPage="1"/>
  </sheetPr>
  <dimension ref="A1:AG61"/>
  <sheetViews>
    <sheetView showGridLines="0" zoomScale="90" workbookViewId="0">
      <pane xSplit="4" ySplit="10" topLeftCell="E43" activePane="bottomRight" state="frozen"/>
      <selection activeCell="C26" sqref="C26"/>
      <selection pane="topRight" activeCell="C26" sqref="C26"/>
      <selection pane="bottomLeft" activeCell="C26" sqref="C26"/>
      <selection pane="bottomRight" activeCell="C26" sqref="C26"/>
    </sheetView>
  </sheetViews>
  <sheetFormatPr baseColWidth="10" defaultColWidth="0" defaultRowHeight="12.75" x14ac:dyDescent="0.2"/>
  <cols>
    <col min="1" max="1" width="8.28515625" style="1" customWidth="1"/>
    <col min="2" max="2" width="15.5703125" style="1" customWidth="1"/>
    <col min="3" max="3" width="9.28515625" style="1" customWidth="1"/>
    <col min="4" max="4" width="7.85546875" style="1" customWidth="1"/>
    <col min="5" max="11" width="14.42578125" style="1" bestFit="1" customWidth="1"/>
    <col min="12" max="25" width="15.5703125" style="1" bestFit="1" customWidth="1"/>
    <col min="26" max="26" width="16" style="1" customWidth="1"/>
    <col min="27" max="28" width="14.42578125" style="1" bestFit="1" customWidth="1"/>
    <col min="29" max="29" width="17.7109375" style="1" customWidth="1"/>
    <col min="30" max="30" width="19.85546875" style="1" customWidth="1"/>
    <col min="31" max="31" width="3.42578125" style="1" hidden="1" customWidth="1"/>
    <col min="32" max="32" width="5.28515625" style="1" hidden="1" customWidth="1"/>
    <col min="33" max="33" width="9.85546875" style="1" hidden="1" customWidth="1"/>
    <col min="34" max="16384" width="3.42578125" style="1" hidden="1"/>
  </cols>
  <sheetData>
    <row r="1" spans="1:33" ht="16.5" x14ac:dyDescent="0.2">
      <c r="A1" s="79" t="s">
        <v>79</v>
      </c>
    </row>
    <row r="2" spans="1:33" ht="16.5" x14ac:dyDescent="0.2">
      <c r="A2" s="79" t="s">
        <v>55</v>
      </c>
      <c r="C2" s="80"/>
      <c r="D2" s="201"/>
      <c r="E2" s="201"/>
      <c r="F2" s="201"/>
      <c r="G2" s="201"/>
    </row>
    <row r="3" spans="1:33" ht="16.5" x14ac:dyDescent="0.2">
      <c r="A3" s="79" t="s">
        <v>56</v>
      </c>
      <c r="C3" s="80"/>
      <c r="D3" s="82" t="s">
        <v>110</v>
      </c>
      <c r="E3" s="81"/>
      <c r="F3" s="81"/>
    </row>
    <row r="4" spans="1:33" ht="16.5" x14ac:dyDescent="0.2">
      <c r="A4" s="79" t="s">
        <v>57</v>
      </c>
      <c r="C4" s="80"/>
      <c r="D4" s="2"/>
      <c r="E4" s="81"/>
      <c r="F4" s="81"/>
      <c r="H4" s="83"/>
    </row>
    <row r="5" spans="1:33" ht="16.5" x14ac:dyDescent="0.2">
      <c r="A5" s="79" t="s">
        <v>59</v>
      </c>
      <c r="C5" s="80"/>
      <c r="D5" s="2"/>
      <c r="E5" s="81"/>
      <c r="F5" s="81"/>
    </row>
    <row r="6" spans="1:33" ht="16.5" x14ac:dyDescent="0.2">
      <c r="A6" s="79" t="s">
        <v>28</v>
      </c>
      <c r="C6" s="80"/>
      <c r="D6" s="154">
        <v>2026</v>
      </c>
      <c r="E6" s="84"/>
      <c r="F6" s="84"/>
    </row>
    <row r="7" spans="1:33" ht="16.5" x14ac:dyDescent="0.2">
      <c r="A7" s="79" t="s">
        <v>29</v>
      </c>
      <c r="C7" s="80"/>
      <c r="D7" s="161" t="s">
        <v>94</v>
      </c>
      <c r="E7" s="81"/>
      <c r="F7" s="81"/>
    </row>
    <row r="8" spans="1:33" ht="13.5" customHeight="1" x14ac:dyDescent="0.25">
      <c r="A8" s="87" t="s">
        <v>60</v>
      </c>
      <c r="D8" s="85" t="s">
        <v>38</v>
      </c>
    </row>
    <row r="9" spans="1:33" ht="16.5" thickBot="1" x14ac:dyDescent="0.25">
      <c r="C9" s="199"/>
      <c r="D9" s="199"/>
    </row>
    <row r="10" spans="1:33" s="93" customFormat="1" ht="32.25" thickBot="1" x14ac:dyDescent="0.25">
      <c r="A10" s="3" t="s">
        <v>124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3">
        <v>46023</v>
      </c>
      <c r="B11" s="194">
        <v>215906004.7402156</v>
      </c>
      <c r="C11" s="94" t="s">
        <v>35</v>
      </c>
      <c r="D11" s="95">
        <v>20</v>
      </c>
      <c r="E11" s="148">
        <v>178756.51583675187</v>
      </c>
      <c r="F11" s="149">
        <v>162208.44159845886</v>
      </c>
      <c r="G11" s="149">
        <v>154609.8091050121</v>
      </c>
      <c r="H11" s="149">
        <v>156063.27837284614</v>
      </c>
      <c r="I11" s="149">
        <v>179077.47435331592</v>
      </c>
      <c r="J11" s="149">
        <v>219904.7907037228</v>
      </c>
      <c r="K11" s="149">
        <v>260182.65142364087</v>
      </c>
      <c r="L11" s="149">
        <v>317267.33196390053</v>
      </c>
      <c r="M11" s="149">
        <v>351511.66726081446</v>
      </c>
      <c r="N11" s="149">
        <v>371836.87035096908</v>
      </c>
      <c r="O11" s="149">
        <v>388596.75022226246</v>
      </c>
      <c r="P11" s="149">
        <v>398608.04461973492</v>
      </c>
      <c r="Q11" s="149">
        <v>396511.20745856815</v>
      </c>
      <c r="R11" s="149">
        <v>386083.03313617851</v>
      </c>
      <c r="S11" s="149">
        <v>382492.67758868006</v>
      </c>
      <c r="T11" s="149">
        <v>376515.39738064737</v>
      </c>
      <c r="U11" s="149">
        <v>369794.57650055655</v>
      </c>
      <c r="V11" s="149">
        <v>337407.88059407531</v>
      </c>
      <c r="W11" s="149">
        <v>375491.50426034949</v>
      </c>
      <c r="X11" s="149">
        <v>394135.11873260303</v>
      </c>
      <c r="Y11" s="149">
        <v>373725.66913043213</v>
      </c>
      <c r="Z11" s="149">
        <v>333250.83439948736</v>
      </c>
      <c r="AA11" s="149">
        <v>273409.99859907822</v>
      </c>
      <c r="AB11" s="150">
        <v>220790.91187449303</v>
      </c>
      <c r="AC11" s="151">
        <v>147164648.70933157</v>
      </c>
      <c r="AD11" s="1">
        <v>74784351.129646227</v>
      </c>
      <c r="AF11" s="1" t="s">
        <v>1</v>
      </c>
      <c r="AG11" s="1">
        <v>1</v>
      </c>
    </row>
    <row r="12" spans="1:33" ht="15" x14ac:dyDescent="0.2">
      <c r="A12" s="191"/>
      <c r="B12" s="194"/>
      <c r="C12" s="100" t="s">
        <v>36</v>
      </c>
      <c r="D12" s="101">
        <v>5</v>
      </c>
      <c r="E12" s="145">
        <v>187785.43791053537</v>
      </c>
      <c r="F12" s="146">
        <v>169137.7538058339</v>
      </c>
      <c r="G12" s="146">
        <v>160169.57872551293</v>
      </c>
      <c r="H12" s="146">
        <v>159332.24716317109</v>
      </c>
      <c r="I12" s="146">
        <v>169779.22384393416</v>
      </c>
      <c r="J12" s="146">
        <v>182920.99174688139</v>
      </c>
      <c r="K12" s="146">
        <v>210509.94498595258</v>
      </c>
      <c r="L12" s="146">
        <v>271774.10262473172</v>
      </c>
      <c r="M12" s="146">
        <v>310427.87508265529</v>
      </c>
      <c r="N12" s="146">
        <v>339580.48727284936</v>
      </c>
      <c r="O12" s="146">
        <v>360245.31459384068</v>
      </c>
      <c r="P12" s="146">
        <v>369793.86822143133</v>
      </c>
      <c r="Q12" s="146">
        <v>367874.56736530102</v>
      </c>
      <c r="R12" s="146">
        <v>353239.44447399129</v>
      </c>
      <c r="S12" s="146">
        <v>336703.51846842514</v>
      </c>
      <c r="T12" s="146">
        <v>323871.60432413261</v>
      </c>
      <c r="U12" s="146">
        <v>315037.01939817547</v>
      </c>
      <c r="V12" s="146">
        <v>296879.93752025184</v>
      </c>
      <c r="W12" s="146">
        <v>337001.75229351048</v>
      </c>
      <c r="X12" s="146">
        <v>355770.24436986219</v>
      </c>
      <c r="Y12" s="146">
        <v>342638.75057595648</v>
      </c>
      <c r="Z12" s="146">
        <v>309310.65282886929</v>
      </c>
      <c r="AA12" s="146">
        <v>263275.5620771519</v>
      </c>
      <c r="AB12" s="147">
        <v>222878.84468908919</v>
      </c>
      <c r="AC12" s="152">
        <v>33579693.621810235</v>
      </c>
      <c r="AD12" s="1">
        <v>16742739.009127671</v>
      </c>
      <c r="AF12" s="1" t="s">
        <v>3</v>
      </c>
      <c r="AG12" s="1">
        <v>1</v>
      </c>
    </row>
    <row r="13" spans="1:33" ht="15" x14ac:dyDescent="0.2">
      <c r="A13" s="191"/>
      <c r="B13" s="194"/>
      <c r="C13" s="106" t="s">
        <v>37</v>
      </c>
      <c r="D13" s="107">
        <v>6</v>
      </c>
      <c r="E13" s="143">
        <v>187203.12861037982</v>
      </c>
      <c r="F13" s="143">
        <v>167874.95321901943</v>
      </c>
      <c r="G13" s="143">
        <v>156591.84087635222</v>
      </c>
      <c r="H13" s="143">
        <v>151343.1655928526</v>
      </c>
      <c r="I13" s="143">
        <v>154579.24063824324</v>
      </c>
      <c r="J13" s="143">
        <v>159184.12383397252</v>
      </c>
      <c r="K13" s="143">
        <v>166001.21962192433</v>
      </c>
      <c r="L13" s="143">
        <v>208221.65381132424</v>
      </c>
      <c r="M13" s="143">
        <v>242805.6822556204</v>
      </c>
      <c r="N13" s="143">
        <v>271394.76198516175</v>
      </c>
      <c r="O13" s="143">
        <v>290204.00553824683</v>
      </c>
      <c r="P13" s="143">
        <v>302933.30555739865</v>
      </c>
      <c r="Q13" s="143">
        <v>306727.30866194476</v>
      </c>
      <c r="R13" s="143">
        <v>300690.07359458448</v>
      </c>
      <c r="S13" s="143">
        <v>286338.747108032</v>
      </c>
      <c r="T13" s="143">
        <v>275763.76577220485</v>
      </c>
      <c r="U13" s="143">
        <v>271063.50949295482</v>
      </c>
      <c r="V13" s="143">
        <v>257968.48790646452</v>
      </c>
      <c r="W13" s="143">
        <v>304567.30421666807</v>
      </c>
      <c r="X13" s="143">
        <v>334356.40698132233</v>
      </c>
      <c r="Y13" s="143">
        <v>324264.62710004527</v>
      </c>
      <c r="Z13" s="143">
        <v>290095.0250100859</v>
      </c>
      <c r="AA13" s="143">
        <v>244712.82261395207</v>
      </c>
      <c r="AB13" s="144">
        <v>205391.90818020009</v>
      </c>
      <c r="AC13" s="153">
        <v>35161662.409073725</v>
      </c>
      <c r="AD13" s="1">
        <v>16536856.882664833</v>
      </c>
      <c r="AF13" s="1" t="s">
        <v>2</v>
      </c>
      <c r="AG13" s="1">
        <v>1</v>
      </c>
    </row>
    <row r="14" spans="1:33" ht="15.75" thickBot="1" x14ac:dyDescent="0.25">
      <c r="A14" s="192"/>
      <c r="B14" s="203"/>
      <c r="C14" s="122" t="s">
        <v>34</v>
      </c>
      <c r="D14" s="123">
        <v>31</v>
      </c>
      <c r="E14" s="109">
        <v>5637276.2779499935</v>
      </c>
      <c r="F14" s="109">
        <v>5097107.3203124627</v>
      </c>
      <c r="G14" s="109">
        <v>4832595.1209859196</v>
      </c>
      <c r="H14" s="109">
        <v>4825985.7968298942</v>
      </c>
      <c r="I14" s="109">
        <v>5357921.0501154484</v>
      </c>
      <c r="J14" s="109">
        <v>6267805.5158126978</v>
      </c>
      <c r="K14" s="109">
        <v>7252210.0711341267</v>
      </c>
      <c r="L14" s="109">
        <v>8953547.0752696134</v>
      </c>
      <c r="M14" s="109">
        <v>10039206.814163288</v>
      </c>
      <c r="N14" s="109">
        <v>10763008.415294599</v>
      </c>
      <c r="O14" s="109">
        <v>11314385.610643934</v>
      </c>
      <c r="P14" s="109">
        <v>11638730.066846248</v>
      </c>
      <c r="Q14" s="109">
        <v>11609960.837969538</v>
      </c>
      <c r="R14" s="109">
        <v>11291998.326661034</v>
      </c>
      <c r="S14" s="109">
        <v>11051403.626763919</v>
      </c>
      <c r="T14" s="109">
        <v>10804248.563866839</v>
      </c>
      <c r="U14" s="109">
        <v>10597457.683959737</v>
      </c>
      <c r="V14" s="109">
        <v>9780368.2269215509</v>
      </c>
      <c r="W14" s="109">
        <v>11022242.671974551</v>
      </c>
      <c r="X14" s="109">
        <v>11667692.038389305</v>
      </c>
      <c r="Y14" s="109">
        <v>11133294.898088695</v>
      </c>
      <c r="Z14" s="109">
        <v>9952140.1021946091</v>
      </c>
      <c r="AA14" s="109">
        <v>8252854.7180510368</v>
      </c>
      <c r="AB14" s="142">
        <v>6762563.9100165069</v>
      </c>
      <c r="AC14" s="152">
        <v>215906004.74021554</v>
      </c>
      <c r="AD14" s="152">
        <v>108063947.02143873</v>
      </c>
    </row>
    <row r="15" spans="1:33" ht="15" x14ac:dyDescent="0.2">
      <c r="A15" s="193">
        <v>46054</v>
      </c>
      <c r="B15" s="194">
        <v>225136200.96611172</v>
      </c>
      <c r="C15" s="94" t="s">
        <v>35</v>
      </c>
      <c r="D15" s="95">
        <v>20</v>
      </c>
      <c r="E15" s="148">
        <v>189958.08371874754</v>
      </c>
      <c r="F15" s="149">
        <v>173427.58184790084</v>
      </c>
      <c r="G15" s="149">
        <v>166071.25414069381</v>
      </c>
      <c r="H15" s="149">
        <v>170233.68939281377</v>
      </c>
      <c r="I15" s="149">
        <v>220220.04936399902</v>
      </c>
      <c r="J15" s="149">
        <v>319887.10375819902</v>
      </c>
      <c r="K15" s="149">
        <v>340824.88076070271</v>
      </c>
      <c r="L15" s="149">
        <v>377021.24137569271</v>
      </c>
      <c r="M15" s="149">
        <v>403112.88561648864</v>
      </c>
      <c r="N15" s="149">
        <v>416861.50048142899</v>
      </c>
      <c r="O15" s="149">
        <v>431601.81219030073</v>
      </c>
      <c r="P15" s="149">
        <v>439476.30496635282</v>
      </c>
      <c r="Q15" s="149">
        <v>427596.04533528292</v>
      </c>
      <c r="R15" s="149">
        <v>420120.58868156571</v>
      </c>
      <c r="S15" s="149">
        <v>423645.81977400288</v>
      </c>
      <c r="T15" s="149">
        <v>422368.85795587546</v>
      </c>
      <c r="U15" s="149">
        <v>418741.10615779314</v>
      </c>
      <c r="V15" s="149">
        <v>379057.00889828306</v>
      </c>
      <c r="W15" s="149">
        <v>415306.42305834626</v>
      </c>
      <c r="X15" s="149">
        <v>442707.33165413409</v>
      </c>
      <c r="Y15" s="149">
        <v>421689.8606105143</v>
      </c>
      <c r="Z15" s="149">
        <v>371699.09920729947</v>
      </c>
      <c r="AA15" s="149">
        <v>298997.35642434726</v>
      </c>
      <c r="AB15" s="150">
        <v>238517.51677058791</v>
      </c>
      <c r="AC15" s="151">
        <v>166582868.04282707</v>
      </c>
      <c r="AD15" s="1">
        <v>83610923.250695676</v>
      </c>
      <c r="AF15" s="1" t="s">
        <v>1</v>
      </c>
      <c r="AG15" s="1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>
        <v>206125.28666966021</v>
      </c>
      <c r="F16" s="146">
        <v>187173.00559645757</v>
      </c>
      <c r="G16" s="146">
        <v>176045.42189252135</v>
      </c>
      <c r="H16" s="146">
        <v>173831.15938949125</v>
      </c>
      <c r="I16" s="146">
        <v>192540.45586904717</v>
      </c>
      <c r="J16" s="146">
        <v>222453.88637432148</v>
      </c>
      <c r="K16" s="146">
        <v>266648.01835202496</v>
      </c>
      <c r="L16" s="146">
        <v>335596.21362279751</v>
      </c>
      <c r="M16" s="146">
        <v>382890.167115663</v>
      </c>
      <c r="N16" s="146">
        <v>409715.5847497253</v>
      </c>
      <c r="O16" s="146">
        <v>428570.3768434567</v>
      </c>
      <c r="P16" s="146">
        <v>434901.90158202976</v>
      </c>
      <c r="Q16" s="146">
        <v>429041.60950203298</v>
      </c>
      <c r="R16" s="146">
        <v>410399.17781590362</v>
      </c>
      <c r="S16" s="146">
        <v>387788.06441208086</v>
      </c>
      <c r="T16" s="146">
        <v>376222.36095285282</v>
      </c>
      <c r="U16" s="146">
        <v>368283.37845511484</v>
      </c>
      <c r="V16" s="146">
        <v>342400.94116302935</v>
      </c>
      <c r="W16" s="146">
        <v>378540.78037238703</v>
      </c>
      <c r="X16" s="146">
        <v>403663.20071822184</v>
      </c>
      <c r="Y16" s="146">
        <v>387244.72391258483</v>
      </c>
      <c r="Z16" s="146">
        <v>350368.36590847216</v>
      </c>
      <c r="AA16" s="146">
        <v>297259.54390700441</v>
      </c>
      <c r="AB16" s="147">
        <v>249592.80273245694</v>
      </c>
      <c r="AC16" s="152">
        <v>31189185.711637348</v>
      </c>
      <c r="AD16" s="1">
        <v>15853635.340206627</v>
      </c>
      <c r="AF16" s="1" t="s">
        <v>3</v>
      </c>
      <c r="AG16" s="1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>
        <v>206236.80367923388</v>
      </c>
      <c r="F17" s="143">
        <v>183925.01077900702</v>
      </c>
      <c r="G17" s="143">
        <v>170847.23782811529</v>
      </c>
      <c r="H17" s="143">
        <v>164441.43392763205</v>
      </c>
      <c r="I17" s="143">
        <v>167617.91553566454</v>
      </c>
      <c r="J17" s="143">
        <v>176233.50842711699</v>
      </c>
      <c r="K17" s="143">
        <v>197848.04489013978</v>
      </c>
      <c r="L17" s="143">
        <v>247955.11278793644</v>
      </c>
      <c r="M17" s="143">
        <v>296531.88105156034</v>
      </c>
      <c r="N17" s="143">
        <v>332358.78595720499</v>
      </c>
      <c r="O17" s="143">
        <v>354396.44587615365</v>
      </c>
      <c r="P17" s="143">
        <v>365589.06011884427</v>
      </c>
      <c r="Q17" s="143">
        <v>366702.14546009764</v>
      </c>
      <c r="R17" s="143">
        <v>358149.26919662743</v>
      </c>
      <c r="S17" s="143">
        <v>338784.02495937707</v>
      </c>
      <c r="T17" s="143">
        <v>326112.04953168507</v>
      </c>
      <c r="U17" s="143">
        <v>319915.57409598114</v>
      </c>
      <c r="V17" s="143">
        <v>307841.07663328393</v>
      </c>
      <c r="W17" s="143">
        <v>355634.05417163461</v>
      </c>
      <c r="X17" s="143">
        <v>393911.27472694032</v>
      </c>
      <c r="Y17" s="143">
        <v>382847.3955288498</v>
      </c>
      <c r="Z17" s="143">
        <v>337292.58079822903</v>
      </c>
      <c r="AA17" s="143">
        <v>271486.95609351713</v>
      </c>
      <c r="AB17" s="144">
        <v>218379.16085698875</v>
      </c>
      <c r="AC17" s="153">
        <v>27364147.211647287</v>
      </c>
      <c r="AD17" s="1">
        <v>13225977.396141872</v>
      </c>
      <c r="AF17" s="1" t="s">
        <v>2</v>
      </c>
      <c r="AG17" s="1">
        <v>2</v>
      </c>
    </row>
    <row r="18" spans="1:33" ht="15.75" thickBot="1" x14ac:dyDescent="0.25">
      <c r="A18" s="192"/>
      <c r="B18" s="195"/>
      <c r="C18" s="112" t="s">
        <v>34</v>
      </c>
      <c r="D18" s="113">
        <v>28</v>
      </c>
      <c r="E18" s="109">
        <v>5448610.0357705271</v>
      </c>
      <c r="F18" s="109">
        <v>4952943.7024598755</v>
      </c>
      <c r="G18" s="109">
        <v>4708995.7216964224</v>
      </c>
      <c r="H18" s="109">
        <v>4757764.1611247677</v>
      </c>
      <c r="I18" s="109">
        <v>5845034.4728988279</v>
      </c>
      <c r="J18" s="109">
        <v>7992491.6543697352</v>
      </c>
      <c r="K18" s="109">
        <v>8674481.8681827132</v>
      </c>
      <c r="L18" s="109">
        <v>9874630.1331567895</v>
      </c>
      <c r="M18" s="109">
        <v>10779945.904998668</v>
      </c>
      <c r="N18" s="109">
        <v>11305527.492456302</v>
      </c>
      <c r="O18" s="109">
        <v>11763903.534684455</v>
      </c>
      <c r="P18" s="109">
        <v>11991489.946130551</v>
      </c>
      <c r="Q18" s="109">
        <v>11734895.926554181</v>
      </c>
      <c r="R18" s="109">
        <v>11476605.561681438</v>
      </c>
      <c r="S18" s="109">
        <v>11379204.752965888</v>
      </c>
      <c r="T18" s="109">
        <v>11256714.80105566</v>
      </c>
      <c r="U18" s="109">
        <v>11127617.933360247</v>
      </c>
      <c r="V18" s="109">
        <v>10182108.249150915</v>
      </c>
      <c r="W18" s="109">
        <v>11242827.799343012</v>
      </c>
      <c r="X18" s="109">
        <v>12044444.53486333</v>
      </c>
      <c r="Y18" s="109">
        <v>11514165.689976024</v>
      </c>
      <c r="Z18" s="109">
        <v>10184625.770972796</v>
      </c>
      <c r="AA18" s="109">
        <v>8254933.1284890315</v>
      </c>
      <c r="AB18" s="142">
        <v>6642238.1897695409</v>
      </c>
      <c r="AC18" s="152">
        <v>225136200.96611172</v>
      </c>
      <c r="AD18" s="152">
        <v>112690535.98704417</v>
      </c>
    </row>
    <row r="19" spans="1:33" ht="15" x14ac:dyDescent="0.2">
      <c r="A19" s="193">
        <v>46082</v>
      </c>
      <c r="B19" s="194">
        <v>236430338.74807775</v>
      </c>
      <c r="C19" s="94" t="s">
        <v>35</v>
      </c>
      <c r="D19" s="95">
        <v>21</v>
      </c>
      <c r="E19" s="148">
        <v>184902.15569816891</v>
      </c>
      <c r="F19" s="149">
        <v>168894.59325085345</v>
      </c>
      <c r="G19" s="149">
        <v>161817.69707018949</v>
      </c>
      <c r="H19" s="149">
        <v>165924.94412361656</v>
      </c>
      <c r="I19" s="149">
        <v>208099.21745663497</v>
      </c>
      <c r="J19" s="149">
        <v>286843.37216306903</v>
      </c>
      <c r="K19" s="149">
        <v>316949.83685486595</v>
      </c>
      <c r="L19" s="149">
        <v>363221.70054201863</v>
      </c>
      <c r="M19" s="149">
        <v>389076.31845317164</v>
      </c>
      <c r="N19" s="149">
        <v>400740.51296372747</v>
      </c>
      <c r="O19" s="149">
        <v>413300.27832270728</v>
      </c>
      <c r="P19" s="149">
        <v>422293.05284202285</v>
      </c>
      <c r="Q19" s="149">
        <v>413200.64787277259</v>
      </c>
      <c r="R19" s="149">
        <v>405180.79814600426</v>
      </c>
      <c r="S19" s="149">
        <v>407344.78278427839</v>
      </c>
      <c r="T19" s="149">
        <v>406441.2330547194</v>
      </c>
      <c r="U19" s="149">
        <v>402837.68587472214</v>
      </c>
      <c r="V19" s="149">
        <v>364338.55940354557</v>
      </c>
      <c r="W19" s="149">
        <v>399379.68004107691</v>
      </c>
      <c r="X19" s="149">
        <v>420135.73450727924</v>
      </c>
      <c r="Y19" s="149">
        <v>400540.60872171976</v>
      </c>
      <c r="Z19" s="149">
        <v>352964.62516982958</v>
      </c>
      <c r="AA19" s="149">
        <v>286063.1684029469</v>
      </c>
      <c r="AB19" s="150">
        <v>228648.54149982147</v>
      </c>
      <c r="AC19" s="151">
        <v>167351934.64961499</v>
      </c>
      <c r="AD19" s="1">
        <v>84496377.227979034</v>
      </c>
      <c r="AF19" s="1" t="s">
        <v>1</v>
      </c>
      <c r="AG19" s="1">
        <v>3</v>
      </c>
    </row>
    <row r="20" spans="1:33" ht="15" x14ac:dyDescent="0.2">
      <c r="A20" s="191"/>
      <c r="B20" s="194"/>
      <c r="C20" s="100" t="s">
        <v>36</v>
      </c>
      <c r="D20" s="101">
        <v>4</v>
      </c>
      <c r="E20" s="145">
        <v>197939.98553059905</v>
      </c>
      <c r="F20" s="146">
        <v>179340.94317564947</v>
      </c>
      <c r="G20" s="146">
        <v>169466.17673999161</v>
      </c>
      <c r="H20" s="146">
        <v>169286.28695625122</v>
      </c>
      <c r="I20" s="146">
        <v>187772.11928983827</v>
      </c>
      <c r="J20" s="146">
        <v>213440.34904941349</v>
      </c>
      <c r="K20" s="146">
        <v>254423.15591518095</v>
      </c>
      <c r="L20" s="146">
        <v>326587.76172519737</v>
      </c>
      <c r="M20" s="146">
        <v>368882.37871678895</v>
      </c>
      <c r="N20" s="146">
        <v>392657.54232294974</v>
      </c>
      <c r="O20" s="146">
        <v>406962.18287769542</v>
      </c>
      <c r="P20" s="146">
        <v>416308.77211312635</v>
      </c>
      <c r="Q20" s="146">
        <v>410578.41913172492</v>
      </c>
      <c r="R20" s="146">
        <v>393093.86894911912</v>
      </c>
      <c r="S20" s="146">
        <v>376449.72637487977</v>
      </c>
      <c r="T20" s="146">
        <v>363200.93413764506</v>
      </c>
      <c r="U20" s="146">
        <v>353821.9456141977</v>
      </c>
      <c r="V20" s="146">
        <v>325829.58302731992</v>
      </c>
      <c r="W20" s="146">
        <v>360995.26893524377</v>
      </c>
      <c r="X20" s="146">
        <v>380220.34912810544</v>
      </c>
      <c r="Y20" s="146">
        <v>365073.47993698303</v>
      </c>
      <c r="Z20" s="146">
        <v>328662.77868981584</v>
      </c>
      <c r="AA20" s="146">
        <v>276849.19918654428</v>
      </c>
      <c r="AB20" s="147">
        <v>229703.07318141568</v>
      </c>
      <c r="AC20" s="152">
        <v>29790185.122822706</v>
      </c>
      <c r="AD20" s="1">
        <v>15234174.127853299</v>
      </c>
      <c r="AF20" s="1" t="s">
        <v>3</v>
      </c>
      <c r="AG20" s="1">
        <v>3</v>
      </c>
    </row>
    <row r="21" spans="1:33" ht="15" x14ac:dyDescent="0.2">
      <c r="A21" s="191"/>
      <c r="B21" s="194"/>
      <c r="C21" s="106" t="s">
        <v>37</v>
      </c>
      <c r="D21" s="107">
        <v>6</v>
      </c>
      <c r="E21" s="143">
        <v>192269.2141584479</v>
      </c>
      <c r="F21" s="143">
        <v>173462.86790342297</v>
      </c>
      <c r="G21" s="143">
        <v>162682.35168492465</v>
      </c>
      <c r="H21" s="143">
        <v>157430.69844429597</v>
      </c>
      <c r="I21" s="143">
        <v>161989.96974908147</v>
      </c>
      <c r="J21" s="143">
        <v>170105.91674887951</v>
      </c>
      <c r="K21" s="143">
        <v>188971.40826197274</v>
      </c>
      <c r="L21" s="143">
        <v>242668.34212705595</v>
      </c>
      <c r="M21" s="143">
        <v>291811.88889056526</v>
      </c>
      <c r="N21" s="143">
        <v>326395.59711789212</v>
      </c>
      <c r="O21" s="143">
        <v>345435.24001812126</v>
      </c>
      <c r="P21" s="143">
        <v>353974.98637724906</v>
      </c>
      <c r="Q21" s="143">
        <v>352160.05451950687</v>
      </c>
      <c r="R21" s="143">
        <v>343375.14801621967</v>
      </c>
      <c r="S21" s="143">
        <v>325742.60968731204</v>
      </c>
      <c r="T21" s="143">
        <v>314412.72714928369</v>
      </c>
      <c r="U21" s="143">
        <v>309942.97784589481</v>
      </c>
      <c r="V21" s="143">
        <v>292768.06306287443</v>
      </c>
      <c r="W21" s="143">
        <v>338424.10938208329</v>
      </c>
      <c r="X21" s="143">
        <v>368417.73726525571</v>
      </c>
      <c r="Y21" s="143">
        <v>356040.33604235563</v>
      </c>
      <c r="Z21" s="143">
        <v>314290.7753885893</v>
      </c>
      <c r="AA21" s="143">
        <v>256144.20575346725</v>
      </c>
      <c r="AB21" s="144">
        <v>209119.27034525227</v>
      </c>
      <c r="AC21" s="153">
        <v>39288218.975640021</v>
      </c>
      <c r="AD21" s="1">
        <v>19235517.430494603</v>
      </c>
      <c r="AF21" s="1" t="s">
        <v>2</v>
      </c>
      <c r="AG21" s="1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>
        <v>5828320.4967346312</v>
      </c>
      <c r="F22" s="109">
        <v>5304927.4383910587</v>
      </c>
      <c r="G22" s="109">
        <v>5052130.4555434939</v>
      </c>
      <c r="H22" s="109">
        <v>5106153.1650867285</v>
      </c>
      <c r="I22" s="109">
        <v>6093111.8622431755</v>
      </c>
      <c r="J22" s="109">
        <v>7898107.7121153809</v>
      </c>
      <c r="K22" s="109">
        <v>8807467.6471847445</v>
      </c>
      <c r="L22" s="109">
        <v>10390016.811045516</v>
      </c>
      <c r="M22" s="109">
        <v>11397003.535727153</v>
      </c>
      <c r="N22" s="109">
        <v>11944554.524237428</v>
      </c>
      <c r="O22" s="109">
        <v>12379766.016396362</v>
      </c>
      <c r="P22" s="109">
        <v>12657239.11639848</v>
      </c>
      <c r="Q22" s="109">
        <v>12432487.608972166</v>
      </c>
      <c r="R22" s="109">
        <v>12141423.124959884</v>
      </c>
      <c r="S22" s="109">
        <v>12014495.002093237</v>
      </c>
      <c r="T22" s="109">
        <v>11874545.993595392</v>
      </c>
      <c r="U22" s="109">
        <v>11734537.052901324</v>
      </c>
      <c r="V22" s="109">
        <v>10711036.457960982</v>
      </c>
      <c r="W22" s="109">
        <v>11861499.012896091</v>
      </c>
      <c r="X22" s="109">
        <v>12554238.24475682</v>
      </c>
      <c r="Y22" s="109">
        <v>12007888.71915818</v>
      </c>
      <c r="Z22" s="109">
        <v>10612652.895657219</v>
      </c>
      <c r="AA22" s="109">
        <v>8651588.5677288659</v>
      </c>
      <c r="AB22" s="142">
        <v>6975147.2862934275</v>
      </c>
      <c r="AC22" s="152">
        <v>236430338.74807772</v>
      </c>
      <c r="AD22" s="152">
        <v>118966068.78632694</v>
      </c>
    </row>
    <row r="23" spans="1:33" ht="15" x14ac:dyDescent="0.2">
      <c r="A23" s="193">
        <v>46113</v>
      </c>
      <c r="B23" s="194">
        <v>230662029.47236508</v>
      </c>
      <c r="C23" s="94" t="s">
        <v>35</v>
      </c>
      <c r="D23" s="95">
        <v>20</v>
      </c>
      <c r="E23" s="148">
        <v>190028.28336372209</v>
      </c>
      <c r="F23" s="149">
        <v>174070.81569276869</v>
      </c>
      <c r="G23" s="149">
        <v>167297.97091674729</v>
      </c>
      <c r="H23" s="149">
        <v>171624.01694074375</v>
      </c>
      <c r="I23" s="149">
        <v>213747.07766799678</v>
      </c>
      <c r="J23" s="149">
        <v>293205.85226954537</v>
      </c>
      <c r="K23" s="149">
        <v>323188.81492094335</v>
      </c>
      <c r="L23" s="149">
        <v>373259.64539308572</v>
      </c>
      <c r="M23" s="149">
        <v>398729.64000932529</v>
      </c>
      <c r="N23" s="149">
        <v>410488.02444236871</v>
      </c>
      <c r="O23" s="149">
        <v>422901.0518139273</v>
      </c>
      <c r="P23" s="149">
        <v>430542.82575907727</v>
      </c>
      <c r="Q23" s="149">
        <v>422307.32038731652</v>
      </c>
      <c r="R23" s="149">
        <v>413600.88864537101</v>
      </c>
      <c r="S23" s="149">
        <v>414053.02143800893</v>
      </c>
      <c r="T23" s="149">
        <v>412330.65516859811</v>
      </c>
      <c r="U23" s="149">
        <v>406485.67834096047</v>
      </c>
      <c r="V23" s="149">
        <v>370891.77593096049</v>
      </c>
      <c r="W23" s="149">
        <v>413682.5556582908</v>
      </c>
      <c r="X23" s="149">
        <v>429326.00365688308</v>
      </c>
      <c r="Y23" s="149">
        <v>408536.25142773811</v>
      </c>
      <c r="Z23" s="149">
        <v>359304.11349855177</v>
      </c>
      <c r="AA23" s="149">
        <v>291985.52000897058</v>
      </c>
      <c r="AB23" s="150">
        <v>235084.06847997001</v>
      </c>
      <c r="AC23" s="151">
        <v>162933437.43663746</v>
      </c>
      <c r="AD23" s="1">
        <v>82093975.027960777</v>
      </c>
      <c r="AF23" s="1" t="s">
        <v>1</v>
      </c>
      <c r="AG23" s="1">
        <v>4</v>
      </c>
    </row>
    <row r="24" spans="1:33" ht="15" x14ac:dyDescent="0.2">
      <c r="A24" s="191"/>
      <c r="B24" s="194"/>
      <c r="C24" s="100" t="s">
        <v>36</v>
      </c>
      <c r="D24" s="101">
        <v>4</v>
      </c>
      <c r="E24" s="145">
        <v>193501.35284612139</v>
      </c>
      <c r="F24" s="146">
        <v>175226.45483981987</v>
      </c>
      <c r="G24" s="146">
        <v>166303.22225178385</v>
      </c>
      <c r="H24" s="146">
        <v>166038.42063334543</v>
      </c>
      <c r="I24" s="146">
        <v>178853.96038074855</v>
      </c>
      <c r="J24" s="146">
        <v>194324.67887450478</v>
      </c>
      <c r="K24" s="146">
        <v>230595.06841901143</v>
      </c>
      <c r="L24" s="146">
        <v>301793.34364228538</v>
      </c>
      <c r="M24" s="146">
        <v>342332.31526318268</v>
      </c>
      <c r="N24" s="146">
        <v>372805.53808753303</v>
      </c>
      <c r="O24" s="146">
        <v>393233.77637483511</v>
      </c>
      <c r="P24" s="146">
        <v>400580.90626194311</v>
      </c>
      <c r="Q24" s="146">
        <v>399374.26575978409</v>
      </c>
      <c r="R24" s="146">
        <v>385086.53571387904</v>
      </c>
      <c r="S24" s="146">
        <v>364842.49796437769</v>
      </c>
      <c r="T24" s="146">
        <v>353225.86164235923</v>
      </c>
      <c r="U24" s="146">
        <v>346979.95891423512</v>
      </c>
      <c r="V24" s="146">
        <v>326426.65571787726</v>
      </c>
      <c r="W24" s="146">
        <v>370072.75472952466</v>
      </c>
      <c r="X24" s="146">
        <v>382253.13887444494</v>
      </c>
      <c r="Y24" s="146">
        <v>365431.89963275607</v>
      </c>
      <c r="Z24" s="146">
        <v>330923.81535140949</v>
      </c>
      <c r="AA24" s="146">
        <v>281942.47426132666</v>
      </c>
      <c r="AB24" s="147">
        <v>235953.31356102688</v>
      </c>
      <c r="AC24" s="152">
        <v>29032408.839992464</v>
      </c>
      <c r="AD24" s="1">
        <v>14641019.998497657</v>
      </c>
      <c r="AF24" s="1" t="s">
        <v>3</v>
      </c>
      <c r="AG24" s="1">
        <v>4</v>
      </c>
    </row>
    <row r="25" spans="1:33" ht="15" x14ac:dyDescent="0.2">
      <c r="A25" s="191"/>
      <c r="B25" s="194"/>
      <c r="C25" s="106" t="s">
        <v>37</v>
      </c>
      <c r="D25" s="107">
        <v>6</v>
      </c>
      <c r="E25" s="143">
        <v>195889.23858095691</v>
      </c>
      <c r="F25" s="143">
        <v>175319.50438960802</v>
      </c>
      <c r="G25" s="143">
        <v>164271.22265522802</v>
      </c>
      <c r="H25" s="143">
        <v>160966.70835938706</v>
      </c>
      <c r="I25" s="143">
        <v>164958.0058876001</v>
      </c>
      <c r="J25" s="143">
        <v>167244.19528588568</v>
      </c>
      <c r="K25" s="143">
        <v>185760.06775588449</v>
      </c>
      <c r="L25" s="143">
        <v>240134.54163204358</v>
      </c>
      <c r="M25" s="143">
        <v>280511.06914557185</v>
      </c>
      <c r="N25" s="143">
        <v>310129.91741269006</v>
      </c>
      <c r="O25" s="143">
        <v>330818.77821324725</v>
      </c>
      <c r="P25" s="143">
        <v>341871.01819928549</v>
      </c>
      <c r="Q25" s="143">
        <v>346252.02311368252</v>
      </c>
      <c r="R25" s="143">
        <v>338048.8055366695</v>
      </c>
      <c r="S25" s="143">
        <v>318799.84473780246</v>
      </c>
      <c r="T25" s="143">
        <v>305940.23785046459</v>
      </c>
      <c r="U25" s="143">
        <v>300757.98279464827</v>
      </c>
      <c r="V25" s="143">
        <v>286770.70378317341</v>
      </c>
      <c r="W25" s="143">
        <v>333979.62096369028</v>
      </c>
      <c r="X25" s="143">
        <v>363321.92581284174</v>
      </c>
      <c r="Y25" s="143">
        <v>352443.11339495186</v>
      </c>
      <c r="Z25" s="143">
        <v>314143.76687136519</v>
      </c>
      <c r="AA25" s="143">
        <v>258590.52146709358</v>
      </c>
      <c r="AB25" s="144">
        <v>212441.05211208723</v>
      </c>
      <c r="AC25" s="153">
        <v>38696183.195735142</v>
      </c>
      <c r="AD25" s="1">
        <v>18679585.311816633</v>
      </c>
      <c r="AF25" s="1" t="s">
        <v>2</v>
      </c>
      <c r="AG25" s="1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>
        <v>5749906.5101446686</v>
      </c>
      <c r="F26" s="109">
        <v>5234239.1595523013</v>
      </c>
      <c r="G26" s="109">
        <v>4996799.6432734495</v>
      </c>
      <c r="H26" s="109">
        <v>5062434.2715045791</v>
      </c>
      <c r="I26" s="109">
        <v>5980105.4302085312</v>
      </c>
      <c r="J26" s="109">
        <v>7644880.9326042403</v>
      </c>
      <c r="K26" s="109">
        <v>8500716.9786302187</v>
      </c>
      <c r="L26" s="109">
        <v>10113173.532223117</v>
      </c>
      <c r="M26" s="109">
        <v>11026988.476112667</v>
      </c>
      <c r="N26" s="109">
        <v>11561762.145673648</v>
      </c>
      <c r="O26" s="109">
        <v>12015868.81105737</v>
      </c>
      <c r="P26" s="109">
        <v>12264406.249425031</v>
      </c>
      <c r="Q26" s="109">
        <v>12121155.609467562</v>
      </c>
      <c r="R26" s="109">
        <v>11840656.748982955</v>
      </c>
      <c r="S26" s="109">
        <v>11653229.489044502</v>
      </c>
      <c r="T26" s="109">
        <v>11495157.977044186</v>
      </c>
      <c r="U26" s="109">
        <v>11322181.299244041</v>
      </c>
      <c r="V26" s="109">
        <v>10444166.364189759</v>
      </c>
      <c r="W26" s="109">
        <v>11757819.857866056</v>
      </c>
      <c r="X26" s="109">
        <v>12295464.183512492</v>
      </c>
      <c r="Y26" s="109">
        <v>11747111.307455497</v>
      </c>
      <c r="Z26" s="109">
        <v>10394640.132604863</v>
      </c>
      <c r="AA26" s="109">
        <v>8519023.4260272793</v>
      </c>
      <c r="AB26" s="142">
        <v>6920140.9365160316</v>
      </c>
      <c r="AC26" s="152">
        <v>230662029.47236508</v>
      </c>
      <c r="AD26" s="152">
        <v>115414580.33827507</v>
      </c>
    </row>
    <row r="27" spans="1:33" ht="15" x14ac:dyDescent="0.2">
      <c r="A27" s="193">
        <v>46143</v>
      </c>
      <c r="B27" s="194">
        <v>257248540.18153727</v>
      </c>
      <c r="C27" s="94" t="s">
        <v>35</v>
      </c>
      <c r="D27" s="95">
        <v>19</v>
      </c>
      <c r="E27" s="148">
        <v>203998.34257611589</v>
      </c>
      <c r="F27" s="149">
        <v>186213.05044941726</v>
      </c>
      <c r="G27" s="149">
        <v>178830.27775194222</v>
      </c>
      <c r="H27" s="149">
        <v>184191.61517765166</v>
      </c>
      <c r="I27" s="149">
        <v>233058.20563581295</v>
      </c>
      <c r="J27" s="149">
        <v>323890.45826333802</v>
      </c>
      <c r="K27" s="149">
        <v>352697.21675211965</v>
      </c>
      <c r="L27" s="149">
        <v>400634.90501991077</v>
      </c>
      <c r="M27" s="149">
        <v>427502.00831324072</v>
      </c>
      <c r="N27" s="149">
        <v>439713.36090166349</v>
      </c>
      <c r="O27" s="149">
        <v>453245.88253918028</v>
      </c>
      <c r="P27" s="149">
        <v>461662.77919267799</v>
      </c>
      <c r="Q27" s="149">
        <v>450896.12102092279</v>
      </c>
      <c r="R27" s="149">
        <v>441660.85323536192</v>
      </c>
      <c r="S27" s="149">
        <v>442460.98853688198</v>
      </c>
      <c r="T27" s="149">
        <v>443551.15315913374</v>
      </c>
      <c r="U27" s="149">
        <v>438010.60147919809</v>
      </c>
      <c r="V27" s="149">
        <v>401912.80910702603</v>
      </c>
      <c r="W27" s="149">
        <v>445765.18240974576</v>
      </c>
      <c r="X27" s="149">
        <v>464127.12854337442</v>
      </c>
      <c r="Y27" s="149">
        <v>440645.0195242074</v>
      </c>
      <c r="Z27" s="149">
        <v>387373.99685614591</v>
      </c>
      <c r="AA27" s="149">
        <v>314997.9277037268</v>
      </c>
      <c r="AB27" s="150">
        <v>253431.24238974325</v>
      </c>
      <c r="AC27" s="151">
        <v>166638951.40423223</v>
      </c>
      <c r="AD27" s="1">
        <v>83587434.414565265</v>
      </c>
      <c r="AF27" s="1" t="s">
        <v>1</v>
      </c>
      <c r="AG27" s="1">
        <v>5</v>
      </c>
    </row>
    <row r="28" spans="1:33" ht="15" x14ac:dyDescent="0.2">
      <c r="A28" s="191"/>
      <c r="B28" s="194"/>
      <c r="C28" s="100" t="s">
        <v>36</v>
      </c>
      <c r="D28" s="101">
        <v>5</v>
      </c>
      <c r="E28" s="145">
        <v>214973.96544467731</v>
      </c>
      <c r="F28" s="146">
        <v>194735.55444702241</v>
      </c>
      <c r="G28" s="146">
        <v>185035.64940663872</v>
      </c>
      <c r="H28" s="146">
        <v>183185.16353482348</v>
      </c>
      <c r="I28" s="146">
        <v>202175.27991699593</v>
      </c>
      <c r="J28" s="146">
        <v>221863.77550504601</v>
      </c>
      <c r="K28" s="146">
        <v>270121.26488398039</v>
      </c>
      <c r="L28" s="146">
        <v>348477.67722898611</v>
      </c>
      <c r="M28" s="146">
        <v>394510.11112299346</v>
      </c>
      <c r="N28" s="146">
        <v>423219.9267862385</v>
      </c>
      <c r="O28" s="146">
        <v>441608.67851994681</v>
      </c>
      <c r="P28" s="146">
        <v>447845.9196960961</v>
      </c>
      <c r="Q28" s="146">
        <v>442353.46650186635</v>
      </c>
      <c r="R28" s="146">
        <v>423015.24273163476</v>
      </c>
      <c r="S28" s="146">
        <v>398484.74759525404</v>
      </c>
      <c r="T28" s="146">
        <v>388099.86743112549</v>
      </c>
      <c r="U28" s="146">
        <v>378095.32973295188</v>
      </c>
      <c r="V28" s="146">
        <v>353037.28996012412</v>
      </c>
      <c r="W28" s="146">
        <v>401533.18564065022</v>
      </c>
      <c r="X28" s="146">
        <v>416296.78365302825</v>
      </c>
      <c r="Y28" s="146">
        <v>400980.37978910946</v>
      </c>
      <c r="Z28" s="146">
        <v>363792.33944669209</v>
      </c>
      <c r="AA28" s="146">
        <v>310035.73313711578</v>
      </c>
      <c r="AB28" s="147">
        <v>258896.52878773378</v>
      </c>
      <c r="AC28" s="152">
        <v>40311869.304503657</v>
      </c>
      <c r="AD28" s="1">
        <v>20428554.836735468</v>
      </c>
      <c r="AF28" s="1" t="s">
        <v>3</v>
      </c>
      <c r="AG28" s="1">
        <v>5</v>
      </c>
    </row>
    <row r="29" spans="1:33" ht="15" x14ac:dyDescent="0.2">
      <c r="A29" s="191"/>
      <c r="B29" s="194"/>
      <c r="C29" s="106" t="s">
        <v>37</v>
      </c>
      <c r="D29" s="107">
        <v>7</v>
      </c>
      <c r="E29" s="143">
        <v>214783.31513014558</v>
      </c>
      <c r="F29" s="143">
        <v>193272.66562275391</v>
      </c>
      <c r="G29" s="143">
        <v>181011.67936230733</v>
      </c>
      <c r="H29" s="143">
        <v>175825.9875737245</v>
      </c>
      <c r="I29" s="143">
        <v>179281.37623618572</v>
      </c>
      <c r="J29" s="143">
        <v>181579.00401244653</v>
      </c>
      <c r="K29" s="143">
        <v>210724.06801706218</v>
      </c>
      <c r="L29" s="143">
        <v>268944.59270897048</v>
      </c>
      <c r="M29" s="143">
        <v>319091.95580276672</v>
      </c>
      <c r="N29" s="143">
        <v>354824.75653429201</v>
      </c>
      <c r="O29" s="143">
        <v>374868.04557566618</v>
      </c>
      <c r="P29" s="143">
        <v>384336.57476339338</v>
      </c>
      <c r="Q29" s="143">
        <v>383781.50096805126</v>
      </c>
      <c r="R29" s="143">
        <v>372025.81498259213</v>
      </c>
      <c r="S29" s="143">
        <v>351566.4898410571</v>
      </c>
      <c r="T29" s="143">
        <v>336750.11694808671</v>
      </c>
      <c r="U29" s="143">
        <v>333198.46239314874</v>
      </c>
      <c r="V29" s="143">
        <v>321193.82440265367</v>
      </c>
      <c r="W29" s="143">
        <v>378224.55011657765</v>
      </c>
      <c r="X29" s="143">
        <v>406674.82252448658</v>
      </c>
      <c r="Y29" s="143">
        <v>392249.80538820499</v>
      </c>
      <c r="Z29" s="143">
        <v>348553.9766470645</v>
      </c>
      <c r="AA29" s="143">
        <v>288021.85080012772</v>
      </c>
      <c r="AB29" s="144">
        <v>234603.25976271997</v>
      </c>
      <c r="AC29" s="153">
        <v>50297719.472801395</v>
      </c>
      <c r="AD29" s="1">
        <v>24355718.17362617</v>
      </c>
      <c r="AF29" s="1" t="s">
        <v>2</v>
      </c>
      <c r="AG29" s="1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>
        <v>6454321.5420806073</v>
      </c>
      <c r="F30" s="109">
        <v>5864634.3901333176</v>
      </c>
      <c r="G30" s="109">
        <v>5590035.2798562469</v>
      </c>
      <c r="H30" s="109">
        <v>5646348.4190655705</v>
      </c>
      <c r="I30" s="109">
        <v>6693951.940318726</v>
      </c>
      <c r="J30" s="109">
        <v>8534290.6126157772</v>
      </c>
      <c r="K30" s="109">
        <v>9526921.9188296106</v>
      </c>
      <c r="L30" s="109">
        <v>11237063.73048603</v>
      </c>
      <c r="M30" s="109">
        <v>12328732.40418591</v>
      </c>
      <c r="N30" s="109">
        <v>12954426.786802841</v>
      </c>
      <c r="O30" s="109">
        <v>13443791.479873821</v>
      </c>
      <c r="P30" s="109">
        <v>13701178.426485114</v>
      </c>
      <c r="Q30" s="109">
        <v>13465264.138683224</v>
      </c>
      <c r="R30" s="109">
        <v>13110813.130008195</v>
      </c>
      <c r="S30" s="109">
        <v>12860147.949064426</v>
      </c>
      <c r="T30" s="109">
        <v>12725222.065815775</v>
      </c>
      <c r="U30" s="109">
        <v>12545067.313521564</v>
      </c>
      <c r="V30" s="109">
        <v>11649886.593652692</v>
      </c>
      <c r="W30" s="109">
        <v>13124776.244804464</v>
      </c>
      <c r="X30" s="109">
        <v>13746623.118260661</v>
      </c>
      <c r="Y30" s="109">
        <v>13122905.907622922</v>
      </c>
      <c r="Z30" s="109">
        <v>11618945.474029683</v>
      </c>
      <c r="AA30" s="109">
        <v>9551292.2476572823</v>
      </c>
      <c r="AB30" s="142">
        <v>7751899.0676828306</v>
      </c>
      <c r="AC30" s="152">
        <v>257248540.18153727</v>
      </c>
      <c r="AD30" s="152">
        <v>128371707.42492691</v>
      </c>
    </row>
    <row r="31" spans="1:33" ht="15" x14ac:dyDescent="0.2">
      <c r="A31" s="193">
        <v>46174</v>
      </c>
      <c r="B31" s="194">
        <v>233878108.85664979</v>
      </c>
      <c r="C31" s="94" t="s">
        <v>35</v>
      </c>
      <c r="D31" s="95">
        <v>19</v>
      </c>
      <c r="E31" s="148">
        <v>192258.13855101287</v>
      </c>
      <c r="F31" s="149">
        <v>175306.61783079201</v>
      </c>
      <c r="G31" s="149">
        <v>167827.37731654962</v>
      </c>
      <c r="H31" s="149">
        <v>171554.82399919105</v>
      </c>
      <c r="I31" s="149">
        <v>208853.29386873249</v>
      </c>
      <c r="J31" s="149">
        <v>269493.47855457739</v>
      </c>
      <c r="K31" s="149">
        <v>316985.22058888973</v>
      </c>
      <c r="L31" s="149">
        <v>374430.5215005888</v>
      </c>
      <c r="M31" s="149">
        <v>405411.70142091688</v>
      </c>
      <c r="N31" s="149">
        <v>420859.73137987498</v>
      </c>
      <c r="O31" s="149">
        <v>436111.08616315591</v>
      </c>
      <c r="P31" s="149">
        <v>445357.16474830208</v>
      </c>
      <c r="Q31" s="149">
        <v>435432.03789892764</v>
      </c>
      <c r="R31" s="149">
        <v>425108.44461118389</v>
      </c>
      <c r="S31" s="149">
        <v>426157.33359968476</v>
      </c>
      <c r="T31" s="149">
        <v>422683.4880114097</v>
      </c>
      <c r="U31" s="149">
        <v>415817.94706803228</v>
      </c>
      <c r="V31" s="149">
        <v>376109.15039240895</v>
      </c>
      <c r="W31" s="149">
        <v>412276.77426811418</v>
      </c>
      <c r="X31" s="149">
        <v>433340.1503448686</v>
      </c>
      <c r="Y31" s="149">
        <v>412310.63459818915</v>
      </c>
      <c r="Z31" s="149">
        <v>365296.22710968641</v>
      </c>
      <c r="AA31" s="149">
        <v>298941.40103805211</v>
      </c>
      <c r="AB31" s="150">
        <v>240803.7993951666</v>
      </c>
      <c r="AC31" s="151">
        <v>156725804.34090784</v>
      </c>
      <c r="AD31" s="1">
        <v>79940019.671639457</v>
      </c>
      <c r="AF31" s="1" t="s">
        <v>1</v>
      </c>
      <c r="AG31" s="1">
        <v>6</v>
      </c>
    </row>
    <row r="32" spans="1:33" ht="15" x14ac:dyDescent="0.2">
      <c r="A32" s="191"/>
      <c r="B32" s="194"/>
      <c r="C32" s="100" t="s">
        <v>36</v>
      </c>
      <c r="D32" s="101">
        <v>4</v>
      </c>
      <c r="E32" s="145">
        <v>207929.12803383387</v>
      </c>
      <c r="F32" s="146">
        <v>187595.09639565976</v>
      </c>
      <c r="G32" s="146">
        <v>176837.90607560854</v>
      </c>
      <c r="H32" s="146">
        <v>176023.90349041272</v>
      </c>
      <c r="I32" s="146">
        <v>193907.48063343344</v>
      </c>
      <c r="J32" s="146">
        <v>214444.05631003532</v>
      </c>
      <c r="K32" s="146">
        <v>256265.01941512068</v>
      </c>
      <c r="L32" s="146">
        <v>325740.78809988522</v>
      </c>
      <c r="M32" s="146">
        <v>370803.73202804592</v>
      </c>
      <c r="N32" s="146">
        <v>396989.01793921978</v>
      </c>
      <c r="O32" s="146">
        <v>414836.02070138732</v>
      </c>
      <c r="P32" s="146">
        <v>423278.0788414327</v>
      </c>
      <c r="Q32" s="146">
        <v>417900.72782981896</v>
      </c>
      <c r="R32" s="146">
        <v>399565.25496452727</v>
      </c>
      <c r="S32" s="146">
        <v>379135.09014941088</v>
      </c>
      <c r="T32" s="146">
        <v>366442.97280224808</v>
      </c>
      <c r="U32" s="146">
        <v>356834.36929195299</v>
      </c>
      <c r="V32" s="146">
        <v>330186.70765756152</v>
      </c>
      <c r="W32" s="146">
        <v>371233.88117928774</v>
      </c>
      <c r="X32" s="146">
        <v>390864.58944744931</v>
      </c>
      <c r="Y32" s="146">
        <v>374450.54712533829</v>
      </c>
      <c r="Z32" s="146">
        <v>339389.67828905839</v>
      </c>
      <c r="AA32" s="146">
        <v>288667.49857493484</v>
      </c>
      <c r="AB32" s="147">
        <v>240355.85534558719</v>
      </c>
      <c r="AC32" s="152">
        <v>30398709.602485005</v>
      </c>
      <c r="AD32" s="1">
        <v>15406104.210591715</v>
      </c>
      <c r="AF32" s="1" t="s">
        <v>3</v>
      </c>
      <c r="AG32" s="1">
        <v>6</v>
      </c>
    </row>
    <row r="33" spans="1:33" ht="15" x14ac:dyDescent="0.2">
      <c r="A33" s="191"/>
      <c r="B33" s="194"/>
      <c r="C33" s="106" t="s">
        <v>37</v>
      </c>
      <c r="D33" s="107">
        <v>7</v>
      </c>
      <c r="E33" s="143">
        <v>196212.18980557163</v>
      </c>
      <c r="F33" s="143">
        <v>177089.71258037401</v>
      </c>
      <c r="G33" s="143">
        <v>165982.3821478147</v>
      </c>
      <c r="H33" s="143">
        <v>161992.05172590335</v>
      </c>
      <c r="I33" s="143">
        <v>166349.44173209125</v>
      </c>
      <c r="J33" s="143">
        <v>169293.51160236445</v>
      </c>
      <c r="K33" s="143">
        <v>190541.90407276334</v>
      </c>
      <c r="L33" s="143">
        <v>243209.26461268499</v>
      </c>
      <c r="M33" s="143">
        <v>291974.39907260536</v>
      </c>
      <c r="N33" s="143">
        <v>327541.3295993603</v>
      </c>
      <c r="O33" s="143">
        <v>348714.13845341187</v>
      </c>
      <c r="P33" s="143">
        <v>362013.63307916338</v>
      </c>
      <c r="Q33" s="143">
        <v>363703.99010021245</v>
      </c>
      <c r="R33" s="143">
        <v>352379.7677260575</v>
      </c>
      <c r="S33" s="143">
        <v>328974.16675525642</v>
      </c>
      <c r="T33" s="143">
        <v>317092.01262188039</v>
      </c>
      <c r="U33" s="143">
        <v>316104.6591309224</v>
      </c>
      <c r="V33" s="143">
        <v>304269.15237113734</v>
      </c>
      <c r="W33" s="143">
        <v>347833.96484165039</v>
      </c>
      <c r="X33" s="143">
        <v>374465.48982092086</v>
      </c>
      <c r="Y33" s="143">
        <v>360844.55421634094</v>
      </c>
      <c r="Z33" s="143">
        <v>321967.32487348461</v>
      </c>
      <c r="AA33" s="143">
        <v>268122.93024650437</v>
      </c>
      <c r="AB33" s="144">
        <v>222413.01641965887</v>
      </c>
      <c r="AC33" s="153">
        <v>46753594.913256943</v>
      </c>
      <c r="AD33" s="1">
        <v>22761951.528060887</v>
      </c>
      <c r="AF33" s="1" t="s">
        <v>2</v>
      </c>
      <c r="AG33" s="1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>
        <v>5858106.4732435821</v>
      </c>
      <c r="F34" s="109">
        <v>5320834.1124303052</v>
      </c>
      <c r="G34" s="109">
        <v>5057948.4683515802</v>
      </c>
      <c r="H34" s="109">
        <v>5097581.6320276046</v>
      </c>
      <c r="I34" s="109">
        <v>5908288.5981642902</v>
      </c>
      <c r="J34" s="109">
        <v>7163206.8989936626</v>
      </c>
      <c r="K34" s="109">
        <v>8381572.5973587297</v>
      </c>
      <c r="L34" s="109">
        <v>10119607.913199523</v>
      </c>
      <c r="M34" s="109">
        <v>11229858.048617842</v>
      </c>
      <c r="N34" s="109">
        <v>11877080.275170026</v>
      </c>
      <c r="O34" s="109">
        <v>12386453.689079396</v>
      </c>
      <c r="P34" s="109">
        <v>12688993.877137614</v>
      </c>
      <c r="Q34" s="109">
        <v>12490739.562100388</v>
      </c>
      <c r="R34" s="109">
        <v>12141979.841553006</v>
      </c>
      <c r="S34" s="109">
        <v>11916348.866278449</v>
      </c>
      <c r="T34" s="109">
        <v>11716402.25177894</v>
      </c>
      <c r="U34" s="109">
        <v>11540611.085376881</v>
      </c>
      <c r="V34" s="109">
        <v>10596704.754683977</v>
      </c>
      <c r="W34" s="109">
        <v>11753031.989702873</v>
      </c>
      <c r="X34" s="109">
        <v>12418179.643088747</v>
      </c>
      <c r="Y34" s="109">
        <v>11857616.125381334</v>
      </c>
      <c r="Z34" s="109">
        <v>10551958.302354667</v>
      </c>
      <c r="AA34" s="109">
        <v>8711417.1257482599</v>
      </c>
      <c r="AB34" s="142">
        <v>7093586.7248281259</v>
      </c>
      <c r="AC34" s="152">
        <v>233878108.85664979</v>
      </c>
      <c r="AD34" s="152">
        <v>118108075.41029206</v>
      </c>
    </row>
    <row r="35" spans="1:33" ht="15" x14ac:dyDescent="0.2">
      <c r="A35" s="193">
        <v>46204</v>
      </c>
      <c r="B35" s="194">
        <v>227036319.94266298</v>
      </c>
      <c r="C35" s="94" t="s">
        <v>35</v>
      </c>
      <c r="D35" s="95">
        <v>22</v>
      </c>
      <c r="E35" s="148">
        <v>179136.55863668679</v>
      </c>
      <c r="F35" s="149">
        <v>164056.2560717999</v>
      </c>
      <c r="G35" s="149">
        <v>157682.9592765453</v>
      </c>
      <c r="H35" s="149">
        <v>161324.28860425937</v>
      </c>
      <c r="I35" s="149">
        <v>196965.37147090796</v>
      </c>
      <c r="J35" s="149">
        <v>262977.50162565545</v>
      </c>
      <c r="K35" s="149">
        <v>298122.75100249698</v>
      </c>
      <c r="L35" s="149">
        <v>350022.75899065717</v>
      </c>
      <c r="M35" s="149">
        <v>375042.20716485428</v>
      </c>
      <c r="N35" s="149">
        <v>388142.23541978991</v>
      </c>
      <c r="O35" s="149">
        <v>401362.22436858504</v>
      </c>
      <c r="P35" s="149">
        <v>408658.61012547871</v>
      </c>
      <c r="Q35" s="149">
        <v>398260.69224972033</v>
      </c>
      <c r="R35" s="149">
        <v>386572.536616339</v>
      </c>
      <c r="S35" s="149">
        <v>373774.04572250205</v>
      </c>
      <c r="T35" s="149">
        <v>388696.61595852446</v>
      </c>
      <c r="U35" s="149">
        <v>383179.959287451</v>
      </c>
      <c r="V35" s="149">
        <v>342075.82763611904</v>
      </c>
      <c r="W35" s="149">
        <v>372260.13124562521</v>
      </c>
      <c r="X35" s="149">
        <v>397883.13084555592</v>
      </c>
      <c r="Y35" s="149">
        <v>379456.03488174197</v>
      </c>
      <c r="Z35" s="149">
        <v>334651.04345669824</v>
      </c>
      <c r="AA35" s="149">
        <v>274096.00355577469</v>
      </c>
      <c r="AB35" s="150">
        <v>220930.03405134342</v>
      </c>
      <c r="AC35" s="151">
        <v>167097255.12183246</v>
      </c>
      <c r="AD35" s="1">
        <v>84781661.489885852</v>
      </c>
      <c r="AF35" s="1" t="s">
        <v>1</v>
      </c>
      <c r="AG35" s="1">
        <v>7</v>
      </c>
    </row>
    <row r="36" spans="1:33" ht="15" x14ac:dyDescent="0.2">
      <c r="A36" s="191"/>
      <c r="B36" s="194"/>
      <c r="C36" s="100" t="s">
        <v>36</v>
      </c>
      <c r="D36" s="101">
        <v>4</v>
      </c>
      <c r="E36" s="145">
        <v>193881.16304915195</v>
      </c>
      <c r="F36" s="146">
        <v>176973.73507386082</v>
      </c>
      <c r="G36" s="146">
        <v>165593.92849277088</v>
      </c>
      <c r="H36" s="146">
        <v>165846.07374778483</v>
      </c>
      <c r="I36" s="146">
        <v>181444.51343968036</v>
      </c>
      <c r="J36" s="146">
        <v>200294.12369225323</v>
      </c>
      <c r="K36" s="146">
        <v>239771.49463712683</v>
      </c>
      <c r="L36" s="146">
        <v>313396.73558228777</v>
      </c>
      <c r="M36" s="146">
        <v>354007.08877620555</v>
      </c>
      <c r="N36" s="146">
        <v>377252.71971025015</v>
      </c>
      <c r="O36" s="146">
        <v>392281.24267709645</v>
      </c>
      <c r="P36" s="146">
        <v>397764.16496328497</v>
      </c>
      <c r="Q36" s="146">
        <v>391275.50386086525</v>
      </c>
      <c r="R36" s="146">
        <v>372912.7186016154</v>
      </c>
      <c r="S36" s="146">
        <v>354507.24779820751</v>
      </c>
      <c r="T36" s="146">
        <v>344023.50695456832</v>
      </c>
      <c r="U36" s="146">
        <v>335028.67060267227</v>
      </c>
      <c r="V36" s="146">
        <v>303197.60011573852</v>
      </c>
      <c r="W36" s="146">
        <v>337354.150184781</v>
      </c>
      <c r="X36" s="146">
        <v>358944.80149368272</v>
      </c>
      <c r="Y36" s="146">
        <v>346838.86803600728</v>
      </c>
      <c r="Z36" s="146">
        <v>313965.38305683213</v>
      </c>
      <c r="AA36" s="146">
        <v>267791.76279412414</v>
      </c>
      <c r="AB36" s="147">
        <v>224578.0055053512</v>
      </c>
      <c r="AC36" s="152">
        <v>28435700.811384805</v>
      </c>
      <c r="AD36" s="1">
        <v>14529798.398108214</v>
      </c>
      <c r="AF36" s="1" t="s">
        <v>3</v>
      </c>
      <c r="AG36" s="1">
        <v>7</v>
      </c>
    </row>
    <row r="37" spans="1:33" ht="15" x14ac:dyDescent="0.2">
      <c r="A37" s="191"/>
      <c r="B37" s="194"/>
      <c r="C37" s="106" t="s">
        <v>37</v>
      </c>
      <c r="D37" s="107">
        <v>5</v>
      </c>
      <c r="E37" s="143">
        <v>187486.54145689891</v>
      </c>
      <c r="F37" s="143">
        <v>170829.60423795745</v>
      </c>
      <c r="G37" s="143">
        <v>160917.75918488874</v>
      </c>
      <c r="H37" s="143">
        <v>156360.00845792674</v>
      </c>
      <c r="I37" s="143">
        <v>159464.3403767327</v>
      </c>
      <c r="J37" s="143">
        <v>163443.16222486395</v>
      </c>
      <c r="K37" s="143">
        <v>183183.63803708024</v>
      </c>
      <c r="L37" s="143">
        <v>236163.19311486656</v>
      </c>
      <c r="M37" s="143">
        <v>281821.56729336211</v>
      </c>
      <c r="N37" s="143">
        <v>314835.39263633109</v>
      </c>
      <c r="O37" s="143">
        <v>331138.67204333644</v>
      </c>
      <c r="P37" s="143">
        <v>338492.06820906216</v>
      </c>
      <c r="Q37" s="143">
        <v>338672.55944157846</v>
      </c>
      <c r="R37" s="143">
        <v>330297.51038327004</v>
      </c>
      <c r="S37" s="143">
        <v>313403.46787190123</v>
      </c>
      <c r="T37" s="143">
        <v>302306.61111785879</v>
      </c>
      <c r="U37" s="143">
        <v>296960.19589490362</v>
      </c>
      <c r="V37" s="143">
        <v>275306.04981837893</v>
      </c>
      <c r="W37" s="143">
        <v>318000.76578022097</v>
      </c>
      <c r="X37" s="143">
        <v>349117.88572488149</v>
      </c>
      <c r="Y37" s="143">
        <v>338513.49031569751</v>
      </c>
      <c r="Z37" s="143">
        <v>302151.60417907382</v>
      </c>
      <c r="AA37" s="143">
        <v>248123.09096133462</v>
      </c>
      <c r="AB37" s="144">
        <v>203683.62312673795</v>
      </c>
      <c r="AC37" s="153">
        <v>31503364.009445719</v>
      </c>
      <c r="AD37" s="1">
        <v>15420456.190032352</v>
      </c>
      <c r="AF37" s="1" t="s">
        <v>2</v>
      </c>
      <c r="AG37" s="1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>
        <v>5653961.6494882116</v>
      </c>
      <c r="F38" s="109">
        <v>5171280.5950648282</v>
      </c>
      <c r="G38" s="109">
        <v>4935989.613979524</v>
      </c>
      <c r="H38" s="109">
        <v>4994318.6865744796</v>
      </c>
      <c r="I38" s="109">
        <v>5856337.9280023603</v>
      </c>
      <c r="J38" s="109">
        <v>7403897.3416577522</v>
      </c>
      <c r="K38" s="109">
        <v>8433704.6907888427</v>
      </c>
      <c r="L38" s="109">
        <v>10134903.605697943</v>
      </c>
      <c r="M38" s="109">
        <v>11076064.749198426</v>
      </c>
      <c r="N38" s="109">
        <v>11622317.021258034</v>
      </c>
      <c r="O38" s="109">
        <v>12054787.267033938</v>
      </c>
      <c r="P38" s="109">
        <v>12274006.423658982</v>
      </c>
      <c r="Q38" s="109">
        <v>12020200.0421452</v>
      </c>
      <c r="R38" s="109">
        <v>11647734.23188227</v>
      </c>
      <c r="S38" s="109">
        <v>11208075.33644738</v>
      </c>
      <c r="T38" s="109">
        <v>11438952.634495106</v>
      </c>
      <c r="U38" s="109">
        <v>11254874.766209129</v>
      </c>
      <c r="V38" s="109">
        <v>10114988.857549468</v>
      </c>
      <c r="W38" s="109">
        <v>11129143.317043982</v>
      </c>
      <c r="X38" s="109">
        <v>11934797.513201371</v>
      </c>
      <c r="Y38" s="109">
        <v>11427955.691120841</v>
      </c>
      <c r="Z38" s="109">
        <v>10128942.509170059</v>
      </c>
      <c r="AA38" s="109">
        <v>8341894.5842102133</v>
      </c>
      <c r="AB38" s="142">
        <v>6777190.8867846495</v>
      </c>
      <c r="AC38" s="152">
        <v>227036319.94266298</v>
      </c>
      <c r="AD38" s="152">
        <v>114731916.07802641</v>
      </c>
    </row>
    <row r="39" spans="1:33" ht="15" x14ac:dyDescent="0.2">
      <c r="A39" s="193">
        <v>46235</v>
      </c>
      <c r="B39" s="194">
        <v>250013446.2131595</v>
      </c>
      <c r="C39" s="94" t="s">
        <v>35</v>
      </c>
      <c r="D39" s="95">
        <v>19</v>
      </c>
      <c r="E39" s="148">
        <v>197918.98732767056</v>
      </c>
      <c r="F39" s="149">
        <v>180885.16019830189</v>
      </c>
      <c r="G39" s="149">
        <v>173695.23806618384</v>
      </c>
      <c r="H39" s="149">
        <v>178929.90366085514</v>
      </c>
      <c r="I39" s="149">
        <v>227820.25025996417</v>
      </c>
      <c r="J39" s="149">
        <v>320655.02348661004</v>
      </c>
      <c r="K39" s="149">
        <v>346112.09205518424</v>
      </c>
      <c r="L39" s="149">
        <v>387330.77780128497</v>
      </c>
      <c r="M39" s="149">
        <v>413515.50664252974</v>
      </c>
      <c r="N39" s="149">
        <v>426408.02367162419</v>
      </c>
      <c r="O39" s="149">
        <v>440818.22472694796</v>
      </c>
      <c r="P39" s="149">
        <v>448861.68663814093</v>
      </c>
      <c r="Q39" s="149">
        <v>436275.38800852385</v>
      </c>
      <c r="R39" s="149">
        <v>427832.23293169314</v>
      </c>
      <c r="S39" s="149">
        <v>430932.68076217733</v>
      </c>
      <c r="T39" s="149">
        <v>429576.91540012928</v>
      </c>
      <c r="U39" s="149">
        <v>425279.91090644535</v>
      </c>
      <c r="V39" s="149">
        <v>384619.6132221655</v>
      </c>
      <c r="W39" s="149">
        <v>424097.92785559915</v>
      </c>
      <c r="X39" s="149">
        <v>448718.11368093238</v>
      </c>
      <c r="Y39" s="149">
        <v>428565.68815970316</v>
      </c>
      <c r="Z39" s="149">
        <v>376732.03038753849</v>
      </c>
      <c r="AA39" s="149">
        <v>307166.02253967652</v>
      </c>
      <c r="AB39" s="150">
        <v>247732.70380874662</v>
      </c>
      <c r="AC39" s="151">
        <v>161699121.94177395</v>
      </c>
      <c r="AD39" s="1">
        <v>81069795.602300435</v>
      </c>
      <c r="AF39" s="1" t="s">
        <v>1</v>
      </c>
      <c r="AG39" s="1">
        <v>8</v>
      </c>
    </row>
    <row r="40" spans="1:33" ht="15" x14ac:dyDescent="0.2">
      <c r="A40" s="191"/>
      <c r="B40" s="194"/>
      <c r="C40" s="100" t="s">
        <v>36</v>
      </c>
      <c r="D40" s="101">
        <v>5</v>
      </c>
      <c r="E40" s="145">
        <v>216138.43473564394</v>
      </c>
      <c r="F40" s="146">
        <v>193711.42459787542</v>
      </c>
      <c r="G40" s="146">
        <v>183103.61694102403</v>
      </c>
      <c r="H40" s="146">
        <v>182250.72314972765</v>
      </c>
      <c r="I40" s="146">
        <v>200101.81238142549</v>
      </c>
      <c r="J40" s="146">
        <v>223387.71005433035</v>
      </c>
      <c r="K40" s="146">
        <v>265624.42884191417</v>
      </c>
      <c r="L40" s="146">
        <v>339577.26070186862</v>
      </c>
      <c r="M40" s="146">
        <v>385228.54870149452</v>
      </c>
      <c r="N40" s="146">
        <v>413013.06720167311</v>
      </c>
      <c r="O40" s="146">
        <v>429054.55667898641</v>
      </c>
      <c r="P40" s="146">
        <v>436558.27498489583</v>
      </c>
      <c r="Q40" s="146">
        <v>429369.08346331678</v>
      </c>
      <c r="R40" s="146">
        <v>411502.42941743875</v>
      </c>
      <c r="S40" s="146">
        <v>390087.21840052761</v>
      </c>
      <c r="T40" s="146">
        <v>375555.7217790868</v>
      </c>
      <c r="U40" s="146">
        <v>365870.83526984474</v>
      </c>
      <c r="V40" s="146">
        <v>339505.04899820418</v>
      </c>
      <c r="W40" s="146">
        <v>382158.50514095696</v>
      </c>
      <c r="X40" s="146">
        <v>403394.80756603286</v>
      </c>
      <c r="Y40" s="146">
        <v>387231.55252067745</v>
      </c>
      <c r="Z40" s="146">
        <v>350752.39393534308</v>
      </c>
      <c r="AA40" s="146">
        <v>299851.99625574349</v>
      </c>
      <c r="AB40" s="147">
        <v>249492.57918925761</v>
      </c>
      <c r="AC40" s="152">
        <v>39262610.154536448</v>
      </c>
      <c r="AD40" s="1">
        <v>19879084.982995667</v>
      </c>
      <c r="AF40" s="1" t="s">
        <v>3</v>
      </c>
      <c r="AG40" s="1">
        <v>8</v>
      </c>
    </row>
    <row r="41" spans="1:33" ht="15" x14ac:dyDescent="0.2">
      <c r="A41" s="191"/>
      <c r="B41" s="194"/>
      <c r="C41" s="106" t="s">
        <v>37</v>
      </c>
      <c r="D41" s="107">
        <v>7</v>
      </c>
      <c r="E41" s="143">
        <v>210908.30650630631</v>
      </c>
      <c r="F41" s="143">
        <v>189827.07948846242</v>
      </c>
      <c r="G41" s="143">
        <v>177773.23516608082</v>
      </c>
      <c r="H41" s="143">
        <v>173338.45746097053</v>
      </c>
      <c r="I41" s="143">
        <v>177847.05524998851</v>
      </c>
      <c r="J41" s="143">
        <v>183573.4181417145</v>
      </c>
      <c r="K41" s="143">
        <v>205815.73489525059</v>
      </c>
      <c r="L41" s="143">
        <v>260255.46936824557</v>
      </c>
      <c r="M41" s="143">
        <v>309058.19448158372</v>
      </c>
      <c r="N41" s="143">
        <v>344424.1622720008</v>
      </c>
      <c r="O41" s="143">
        <v>365521.90274861007</v>
      </c>
      <c r="P41" s="143">
        <v>377126.92288381542</v>
      </c>
      <c r="Q41" s="143">
        <v>375153.84176267631</v>
      </c>
      <c r="R41" s="143">
        <v>364442.31998073502</v>
      </c>
      <c r="S41" s="143">
        <v>345024.43807199784</v>
      </c>
      <c r="T41" s="143">
        <v>329643.80759843497</v>
      </c>
      <c r="U41" s="143">
        <v>323313.54505834682</v>
      </c>
      <c r="V41" s="143">
        <v>309786.37035519752</v>
      </c>
      <c r="W41" s="143">
        <v>360420.45177376963</v>
      </c>
      <c r="X41" s="143">
        <v>394000.73505100922</v>
      </c>
      <c r="Y41" s="143">
        <v>382304.32271786663</v>
      </c>
      <c r="Z41" s="143">
        <v>338525.11400537577</v>
      </c>
      <c r="AA41" s="143">
        <v>279301.18993366166</v>
      </c>
      <c r="AB41" s="144">
        <v>230001.65600634128</v>
      </c>
      <c r="AC41" s="153">
        <v>49051714.11684908</v>
      </c>
      <c r="AD41" s="1">
        <v>23757752.229585122</v>
      </c>
      <c r="AF41" s="1" t="s">
        <v>2</v>
      </c>
      <c r="AG41" s="1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>
        <v>6317511.0784481047</v>
      </c>
      <c r="F42" s="109">
        <v>5734164.7231763508</v>
      </c>
      <c r="G42" s="109">
        <v>5460140.2541251788</v>
      </c>
      <c r="H42" s="109">
        <v>5524290.9875316788</v>
      </c>
      <c r="I42" s="109">
        <v>6574023.2035963666</v>
      </c>
      <c r="J42" s="109">
        <v>8494397.9235092439</v>
      </c>
      <c r="K42" s="109">
        <v>9344962.037524825</v>
      </c>
      <c r="L42" s="109">
        <v>10878959.367311478</v>
      </c>
      <c r="M42" s="109">
        <v>11946344.731086623</v>
      </c>
      <c r="N42" s="109">
        <v>12577786.921673231</v>
      </c>
      <c r="O42" s="109">
        <v>13079472.372447213</v>
      </c>
      <c r="P42" s="109">
        <v>13351051.881235864</v>
      </c>
      <c r="Q42" s="109">
        <v>13062154.681817271</v>
      </c>
      <c r="R42" s="109">
        <v>12737420.812654508</v>
      </c>
      <c r="S42" s="109">
        <v>12553328.092987992</v>
      </c>
      <c r="T42" s="109">
        <v>12347246.654686935</v>
      </c>
      <c r="U42" s="109">
        <v>12172867.298980113</v>
      </c>
      <c r="V42" s="109">
        <v>11173802.48869855</v>
      </c>
      <c r="W42" s="109">
        <v>12491596.317377556</v>
      </c>
      <c r="X42" s="109">
        <v>13300623.343124945</v>
      </c>
      <c r="Y42" s="109">
        <v>12755036.096662816</v>
      </c>
      <c r="Z42" s="109">
        <v>11281346.345077578</v>
      </c>
      <c r="AA42" s="109">
        <v>9290522.7390682027</v>
      </c>
      <c r="AB42" s="142">
        <v>7564395.8603568636</v>
      </c>
      <c r="AC42" s="152">
        <v>250013446.2131595</v>
      </c>
      <c r="AD42" s="152">
        <v>124706632.81488122</v>
      </c>
    </row>
    <row r="43" spans="1:33" ht="15" x14ac:dyDescent="0.2">
      <c r="A43" s="193">
        <v>46266</v>
      </c>
      <c r="B43" s="194">
        <v>230405554.17979354</v>
      </c>
      <c r="C43" s="94" t="s">
        <v>35</v>
      </c>
      <c r="D43" s="95">
        <v>22</v>
      </c>
      <c r="E43" s="148">
        <v>181710.12922761936</v>
      </c>
      <c r="F43" s="149">
        <v>168053.94207571662</v>
      </c>
      <c r="G43" s="149">
        <v>162070.75182331365</v>
      </c>
      <c r="H43" s="149">
        <v>166810.25252314046</v>
      </c>
      <c r="I43" s="149">
        <v>209881.41459394377</v>
      </c>
      <c r="J43" s="149">
        <v>291888.6817997499</v>
      </c>
      <c r="K43" s="149">
        <v>315642.90799017349</v>
      </c>
      <c r="L43" s="149">
        <v>360035.0058629461</v>
      </c>
      <c r="M43" s="149">
        <v>382551.50371333922</v>
      </c>
      <c r="N43" s="149">
        <v>394023.04177514353</v>
      </c>
      <c r="O43" s="149">
        <v>407715.66846011818</v>
      </c>
      <c r="P43" s="149">
        <v>414604.69619917724</v>
      </c>
      <c r="Q43" s="149">
        <v>402904.52068744792</v>
      </c>
      <c r="R43" s="149">
        <v>394764.83032811299</v>
      </c>
      <c r="S43" s="149">
        <v>398610.00238358282</v>
      </c>
      <c r="T43" s="149">
        <v>397822.343969154</v>
      </c>
      <c r="U43" s="149">
        <v>393982.73200557544</v>
      </c>
      <c r="V43" s="149">
        <v>363761.15049149987</v>
      </c>
      <c r="W43" s="149">
        <v>407254.31785483309</v>
      </c>
      <c r="X43" s="149">
        <v>416967.38913554198</v>
      </c>
      <c r="Y43" s="149">
        <v>394655.76329645223</v>
      </c>
      <c r="Z43" s="149">
        <v>347437.8912335246</v>
      </c>
      <c r="AA43" s="149">
        <v>279740.34359499055</v>
      </c>
      <c r="AB43" s="150">
        <v>225393.32629126721</v>
      </c>
      <c r="AC43" s="151">
        <v>173322217.36096004</v>
      </c>
      <c r="AD43" s="1">
        <v>86834315.598461151</v>
      </c>
      <c r="AF43" s="1" t="s">
        <v>1</v>
      </c>
      <c r="AG43" s="1">
        <v>9</v>
      </c>
    </row>
    <row r="44" spans="1:33" ht="15" x14ac:dyDescent="0.2">
      <c r="A44" s="191"/>
      <c r="B44" s="194"/>
      <c r="C44" s="100" t="s">
        <v>36</v>
      </c>
      <c r="D44" s="101">
        <v>4</v>
      </c>
      <c r="E44" s="145">
        <v>204622.85756896622</v>
      </c>
      <c r="F44" s="146">
        <v>185929.19847178576</v>
      </c>
      <c r="G44" s="146">
        <v>176463.20902164755</v>
      </c>
      <c r="H44" s="146">
        <v>176059.86736594897</v>
      </c>
      <c r="I44" s="146">
        <v>193527.63530746108</v>
      </c>
      <c r="J44" s="146">
        <v>215275.51301110606</v>
      </c>
      <c r="K44" s="146">
        <v>261096.02637214094</v>
      </c>
      <c r="L44" s="146">
        <v>339412.95580188622</v>
      </c>
      <c r="M44" s="146">
        <v>379264.69353940483</v>
      </c>
      <c r="N44" s="146">
        <v>402200.2527340714</v>
      </c>
      <c r="O44" s="146">
        <v>414593.58001079375</v>
      </c>
      <c r="P44" s="146">
        <v>419429.55736384215</v>
      </c>
      <c r="Q44" s="146">
        <v>412430.63647871773</v>
      </c>
      <c r="R44" s="146">
        <v>394302.36312447843</v>
      </c>
      <c r="S44" s="146">
        <v>374015.00791988435</v>
      </c>
      <c r="T44" s="146">
        <v>362497.48546826234</v>
      </c>
      <c r="U44" s="146">
        <v>354182.17357169569</v>
      </c>
      <c r="V44" s="146">
        <v>326753.83475651068</v>
      </c>
      <c r="W44" s="146">
        <v>375986.20273018017</v>
      </c>
      <c r="X44" s="146">
        <v>385737.68957756506</v>
      </c>
      <c r="Y44" s="146">
        <v>369039.94842149288</v>
      </c>
      <c r="Z44" s="146">
        <v>333339.9837490744</v>
      </c>
      <c r="AA44" s="146">
        <v>281618.84464027063</v>
      </c>
      <c r="AB44" s="147">
        <v>234154.16147807139</v>
      </c>
      <c r="AC44" s="152">
        <v>30287734.713941038</v>
      </c>
      <c r="AD44" s="1">
        <v>15409314.824052148</v>
      </c>
      <c r="AF44" s="1" t="s">
        <v>3</v>
      </c>
      <c r="AG44" s="1">
        <v>9</v>
      </c>
    </row>
    <row r="45" spans="1:33" ht="15" x14ac:dyDescent="0.2">
      <c r="A45" s="191"/>
      <c r="B45" s="194"/>
      <c r="C45" s="106" t="s">
        <v>37</v>
      </c>
      <c r="D45" s="107">
        <v>4</v>
      </c>
      <c r="E45" s="143">
        <v>202633.19212243037</v>
      </c>
      <c r="F45" s="143">
        <v>182260.73731919756</v>
      </c>
      <c r="G45" s="143">
        <v>171205.72151081485</v>
      </c>
      <c r="H45" s="143">
        <v>166388.3784096528</v>
      </c>
      <c r="I45" s="143">
        <v>168518.30293393042</v>
      </c>
      <c r="J45" s="143">
        <v>173230.21404192643</v>
      </c>
      <c r="K45" s="143">
        <v>196959.16454548948</v>
      </c>
      <c r="L45" s="143">
        <v>252355.80013916787</v>
      </c>
      <c r="M45" s="143">
        <v>296716.43127681833</v>
      </c>
      <c r="N45" s="143">
        <v>331563.92896191531</v>
      </c>
      <c r="O45" s="143">
        <v>350400.77748051524</v>
      </c>
      <c r="P45" s="143">
        <v>358453.43486364296</v>
      </c>
      <c r="Q45" s="143">
        <v>358314.64831263997</v>
      </c>
      <c r="R45" s="143">
        <v>347483.82199709583</v>
      </c>
      <c r="S45" s="143">
        <v>330332.7908093236</v>
      </c>
      <c r="T45" s="143">
        <v>317420.09724903922</v>
      </c>
      <c r="U45" s="143">
        <v>312267.42671799217</v>
      </c>
      <c r="V45" s="143">
        <v>297468.47107573814</v>
      </c>
      <c r="W45" s="143">
        <v>357372.23480177129</v>
      </c>
      <c r="X45" s="143">
        <v>376539.55839724012</v>
      </c>
      <c r="Y45" s="143">
        <v>361450.15475094091</v>
      </c>
      <c r="Z45" s="143">
        <v>319060.41136156331</v>
      </c>
      <c r="AA45" s="143">
        <v>259681.02125967614</v>
      </c>
      <c r="AB45" s="144">
        <v>210823.80588459747</v>
      </c>
      <c r="AC45" s="153">
        <v>26795602.104892474</v>
      </c>
      <c r="AD45" s="1">
        <v>13021236.631232601</v>
      </c>
      <c r="AF45" s="1" t="s">
        <v>2</v>
      </c>
      <c r="AG45" s="1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>
        <v>5626647.0417732121</v>
      </c>
      <c r="F46" s="109">
        <v>5169946.4688296989</v>
      </c>
      <c r="G46" s="109">
        <v>4956232.2622427493</v>
      </c>
      <c r="H46" s="109">
        <v>5039618.5386114968</v>
      </c>
      <c r="I46" s="109">
        <v>6065574.8740323288</v>
      </c>
      <c r="J46" s="109">
        <v>7975573.9078066275</v>
      </c>
      <c r="K46" s="109">
        <v>8776364.7394543383</v>
      </c>
      <c r="L46" s="109">
        <v>10287845.15274903</v>
      </c>
      <c r="M46" s="109">
        <v>11120057.580958355</v>
      </c>
      <c r="N46" s="109">
        <v>11603563.645837106</v>
      </c>
      <c r="O46" s="109">
        <v>12029722.136087835</v>
      </c>
      <c r="P46" s="109">
        <v>12232835.285291839</v>
      </c>
      <c r="Q46" s="109">
        <v>11946880.594289286</v>
      </c>
      <c r="R46" s="109">
        <v>11651971.007704783</v>
      </c>
      <c r="S46" s="109">
        <v>11586811.247355653</v>
      </c>
      <c r="T46" s="109">
        <v>11471761.898190595</v>
      </c>
      <c r="U46" s="109">
        <v>11333418.505281411</v>
      </c>
      <c r="V46" s="109">
        <v>10499634.534141993</v>
      </c>
      <c r="W46" s="109">
        <v>11893028.742934134</v>
      </c>
      <c r="X46" s="109">
        <v>12222391.552881144</v>
      </c>
      <c r="Y46" s="109">
        <v>11604387.205211684</v>
      </c>
      <c r="Z46" s="109">
        <v>10253235.187580092</v>
      </c>
      <c r="AA46" s="109">
        <v>8319487.0226895791</v>
      </c>
      <c r="AB46" s="142">
        <v>6738565.0478585549</v>
      </c>
      <c r="AC46" s="152">
        <v>230405554.17979354</v>
      </c>
      <c r="AD46" s="152">
        <v>115264867.05374591</v>
      </c>
    </row>
    <row r="47" spans="1:33" ht="15" x14ac:dyDescent="0.2">
      <c r="A47" s="193">
        <v>46296</v>
      </c>
      <c r="B47" s="194">
        <v>241370188.63111311</v>
      </c>
      <c r="C47" s="94" t="s">
        <v>35</v>
      </c>
      <c r="D47" s="95">
        <v>21</v>
      </c>
      <c r="E47" s="148">
        <v>190388.48572137827</v>
      </c>
      <c r="F47" s="149">
        <v>175199.7140459209</v>
      </c>
      <c r="G47" s="149">
        <v>169145.11339042938</v>
      </c>
      <c r="H47" s="149">
        <v>174264.49603808174</v>
      </c>
      <c r="I47" s="149">
        <v>213826.13845154838</v>
      </c>
      <c r="J47" s="149">
        <v>278800.47245652752</v>
      </c>
      <c r="K47" s="149">
        <v>317996.95431791869</v>
      </c>
      <c r="L47" s="149">
        <v>370486.13763032336</v>
      </c>
      <c r="M47" s="149">
        <v>395991.06744660006</v>
      </c>
      <c r="N47" s="149">
        <v>408613.13224598212</v>
      </c>
      <c r="O47" s="149">
        <v>421329.69071544375</v>
      </c>
      <c r="P47" s="149">
        <v>429568.25416347495</v>
      </c>
      <c r="Q47" s="149">
        <v>419662.58866354229</v>
      </c>
      <c r="R47" s="149">
        <v>411028.24946740043</v>
      </c>
      <c r="S47" s="149">
        <v>413750.47131621779</v>
      </c>
      <c r="T47" s="149">
        <v>412028.17130552698</v>
      </c>
      <c r="U47" s="149">
        <v>408402.47111295746</v>
      </c>
      <c r="V47" s="149">
        <v>386683.99014619383</v>
      </c>
      <c r="W47" s="149">
        <v>423877.70322536462</v>
      </c>
      <c r="X47" s="149">
        <v>423844.16801261128</v>
      </c>
      <c r="Y47" s="149">
        <v>401169.0338820219</v>
      </c>
      <c r="Z47" s="149">
        <v>354576.02089563053</v>
      </c>
      <c r="AA47" s="149">
        <v>289488.95354099676</v>
      </c>
      <c r="AB47" s="150">
        <v>234107.21336699789</v>
      </c>
      <c r="AC47" s="151">
        <v>170608802.52274087</v>
      </c>
      <c r="AD47" s="1">
        <v>85908064.915416852</v>
      </c>
      <c r="AF47" s="1" t="s">
        <v>1</v>
      </c>
      <c r="AG47" s="1">
        <v>10</v>
      </c>
    </row>
    <row r="48" spans="1:33" ht="15" x14ac:dyDescent="0.2">
      <c r="A48" s="191"/>
      <c r="B48" s="194"/>
      <c r="C48" s="100" t="s">
        <v>36</v>
      </c>
      <c r="D48" s="101">
        <v>5</v>
      </c>
      <c r="E48" s="145">
        <v>206753.77496553567</v>
      </c>
      <c r="F48" s="146">
        <v>186709.63134966796</v>
      </c>
      <c r="G48" s="146">
        <v>177670.01175264493</v>
      </c>
      <c r="H48" s="146">
        <v>178363.61467645757</v>
      </c>
      <c r="I48" s="146">
        <v>195361.53889734158</v>
      </c>
      <c r="J48" s="146">
        <v>215140.30688045704</v>
      </c>
      <c r="K48" s="146">
        <v>258372.10117418028</v>
      </c>
      <c r="L48" s="146">
        <v>333942.14532839466</v>
      </c>
      <c r="M48" s="146">
        <v>375359.67621553625</v>
      </c>
      <c r="N48" s="146">
        <v>395560.99980463419</v>
      </c>
      <c r="O48" s="146">
        <v>410154.86099004641</v>
      </c>
      <c r="P48" s="146">
        <v>417776.78506723803</v>
      </c>
      <c r="Q48" s="146">
        <v>410748.70021726569</v>
      </c>
      <c r="R48" s="146">
        <v>391546.52716585505</v>
      </c>
      <c r="S48" s="146">
        <v>373942.52162458381</v>
      </c>
      <c r="T48" s="146">
        <v>363017.551363317</v>
      </c>
      <c r="U48" s="146">
        <v>354452.83681457752</v>
      </c>
      <c r="V48" s="146">
        <v>338317.65691934974</v>
      </c>
      <c r="W48" s="146">
        <v>375793.72064210975</v>
      </c>
      <c r="X48" s="146">
        <v>374960.84996215283</v>
      </c>
      <c r="Y48" s="146">
        <v>357447.18994045747</v>
      </c>
      <c r="Z48" s="146">
        <v>323806.14919048524</v>
      </c>
      <c r="AA48" s="146">
        <v>278072.94483604428</v>
      </c>
      <c r="AB48" s="147">
        <v>235322.74741901699</v>
      </c>
      <c r="AC48" s="152">
        <v>37642974.215986751</v>
      </c>
      <c r="AD48" s="1">
        <v>19132513.022957243</v>
      </c>
      <c r="AF48" s="1" t="s">
        <v>3</v>
      </c>
      <c r="AG48" s="1">
        <v>10</v>
      </c>
    </row>
    <row r="49" spans="1:33" ht="15" x14ac:dyDescent="0.2">
      <c r="A49" s="191"/>
      <c r="B49" s="194"/>
      <c r="C49" s="106" t="s">
        <v>37</v>
      </c>
      <c r="D49" s="107">
        <v>5</v>
      </c>
      <c r="E49" s="143">
        <v>197855.04687165722</v>
      </c>
      <c r="F49" s="143">
        <v>179963.98561548538</v>
      </c>
      <c r="G49" s="143">
        <v>169727.18053260335</v>
      </c>
      <c r="H49" s="143">
        <v>165537.48031246953</v>
      </c>
      <c r="I49" s="143">
        <v>169361.13450854685</v>
      </c>
      <c r="J49" s="143">
        <v>171481.21250907515</v>
      </c>
      <c r="K49" s="143">
        <v>196363.85115932708</v>
      </c>
      <c r="L49" s="143">
        <v>251689.48963037762</v>
      </c>
      <c r="M49" s="143">
        <v>295643.05241793889</v>
      </c>
      <c r="N49" s="143">
        <v>326884.67006122012</v>
      </c>
      <c r="O49" s="143">
        <v>343879.66271932982</v>
      </c>
      <c r="P49" s="143">
        <v>351271.44561433478</v>
      </c>
      <c r="Q49" s="143">
        <v>350429.30602650112</v>
      </c>
      <c r="R49" s="143">
        <v>339299.29323191498</v>
      </c>
      <c r="S49" s="143">
        <v>322781.19923166034</v>
      </c>
      <c r="T49" s="143">
        <v>310850.94594332209</v>
      </c>
      <c r="U49" s="143">
        <v>308410.81634607265</v>
      </c>
      <c r="V49" s="143">
        <v>304096.88837878901</v>
      </c>
      <c r="W49" s="143">
        <v>357440.68054208002</v>
      </c>
      <c r="X49" s="143">
        <v>369815.08081024303</v>
      </c>
      <c r="Y49" s="143">
        <v>354916.50067200966</v>
      </c>
      <c r="Z49" s="143">
        <v>313446.698882044</v>
      </c>
      <c r="AA49" s="143">
        <v>259027.15431202692</v>
      </c>
      <c r="AB49" s="144">
        <v>213509.60214805274</v>
      </c>
      <c r="AC49" s="153">
        <v>33118411.892385408</v>
      </c>
      <c r="AD49" s="1">
        <v>16005699.406113362</v>
      </c>
      <c r="AF49" s="1" t="s">
        <v>2</v>
      </c>
      <c r="AG49" s="1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>
        <v>6021202.3093349086</v>
      </c>
      <c r="F50" s="109">
        <v>5512562.0797901051</v>
      </c>
      <c r="G50" s="109">
        <v>5289033.3426252585</v>
      </c>
      <c r="H50" s="109">
        <v>5379059.8917443529</v>
      </c>
      <c r="I50" s="109">
        <v>6313962.2745119575</v>
      </c>
      <c r="J50" s="109">
        <v>7787917.5185347386</v>
      </c>
      <c r="K50" s="109">
        <v>8951615.8023438286</v>
      </c>
      <c r="L50" s="109">
        <v>10708367.065030651</v>
      </c>
      <c r="M50" s="109">
        <v>11670826.059545977</v>
      </c>
      <c r="N50" s="109">
        <v>12193104.126494898</v>
      </c>
      <c r="O50" s="109">
        <v>12618096.1235712</v>
      </c>
      <c r="P50" s="109">
        <v>12866174.490840837</v>
      </c>
      <c r="Q50" s="109">
        <v>12618804.393153222</v>
      </c>
      <c r="R50" s="109">
        <v>12285822.340804258</v>
      </c>
      <c r="S50" s="109">
        <v>12172378.501921793</v>
      </c>
      <c r="T50" s="109">
        <v>12021934.08394926</v>
      </c>
      <c r="U50" s="109">
        <v>11890770.159175359</v>
      </c>
      <c r="V50" s="109">
        <v>11332436.519560764</v>
      </c>
      <c r="W50" s="109">
        <v>12567603.773653608</v>
      </c>
      <c r="X50" s="109">
        <v>12624607.182126816</v>
      </c>
      <c r="Y50" s="109">
        <v>11986368.164584795</v>
      </c>
      <c r="Z50" s="109">
        <v>10632360.679170888</v>
      </c>
      <c r="AA50" s="109">
        <v>8764768.5201012883</v>
      </c>
      <c r="AB50" s="142">
        <v>7160413.2285423046</v>
      </c>
      <c r="AC50" s="152">
        <v>241370188.63111305</v>
      </c>
      <c r="AD50" s="152">
        <v>121046277.34448746</v>
      </c>
    </row>
    <row r="51" spans="1:33" ht="15" x14ac:dyDescent="0.2">
      <c r="A51" s="193">
        <v>46327</v>
      </c>
      <c r="B51" s="194">
        <v>236944062.11134899</v>
      </c>
      <c r="C51" s="94" t="s">
        <v>35</v>
      </c>
      <c r="D51" s="95">
        <v>19</v>
      </c>
      <c r="E51" s="148">
        <v>191770.02445259879</v>
      </c>
      <c r="F51" s="149">
        <v>174668.69825747304</v>
      </c>
      <c r="G51" s="149">
        <v>168512.93916895971</v>
      </c>
      <c r="H51" s="149">
        <v>174377.52512018973</v>
      </c>
      <c r="I51" s="149">
        <v>217506.46352729783</v>
      </c>
      <c r="J51" s="149">
        <v>292035.85508591379</v>
      </c>
      <c r="K51" s="149">
        <v>331815.88901723234</v>
      </c>
      <c r="L51" s="149">
        <v>377650.95598027459</v>
      </c>
      <c r="M51" s="149">
        <v>401330.03398765868</v>
      </c>
      <c r="N51" s="149">
        <v>413505.44603277778</v>
      </c>
      <c r="O51" s="149">
        <v>428442.83372639492</v>
      </c>
      <c r="P51" s="149">
        <v>437898.2080585729</v>
      </c>
      <c r="Q51" s="149">
        <v>425502.935283317</v>
      </c>
      <c r="R51" s="149">
        <v>416577.21540786151</v>
      </c>
      <c r="S51" s="149">
        <v>421455.74383028812</v>
      </c>
      <c r="T51" s="149">
        <v>420941.67433807615</v>
      </c>
      <c r="U51" s="149">
        <v>418248.90196525701</v>
      </c>
      <c r="V51" s="149">
        <v>408769.93936059048</v>
      </c>
      <c r="W51" s="149">
        <v>441274.0265860997</v>
      </c>
      <c r="X51" s="149">
        <v>439222.53749830747</v>
      </c>
      <c r="Y51" s="149">
        <v>414787.86535094574</v>
      </c>
      <c r="Z51" s="149">
        <v>367186.92878029193</v>
      </c>
      <c r="AA51" s="149">
        <v>298959.38437285263</v>
      </c>
      <c r="AB51" s="150">
        <v>243004.41140185678</v>
      </c>
      <c r="AC51" s="151">
        <v>158183482.29523069</v>
      </c>
      <c r="AD51" s="1">
        <v>79069525.023599103</v>
      </c>
      <c r="AF51" s="1" t="s">
        <v>1</v>
      </c>
      <c r="AG51" s="1">
        <v>11</v>
      </c>
    </row>
    <row r="52" spans="1:33" ht="15" x14ac:dyDescent="0.2">
      <c r="A52" s="191"/>
      <c r="B52" s="194"/>
      <c r="C52" s="100" t="s">
        <v>36</v>
      </c>
      <c r="D52" s="101">
        <v>4</v>
      </c>
      <c r="E52" s="145">
        <v>208483.30571797205</v>
      </c>
      <c r="F52" s="146">
        <v>188763.89128899752</v>
      </c>
      <c r="G52" s="146">
        <v>181049.18000929244</v>
      </c>
      <c r="H52" s="146">
        <v>181721.40042025372</v>
      </c>
      <c r="I52" s="146">
        <v>199371.05956325604</v>
      </c>
      <c r="J52" s="146">
        <v>222505.13908501531</v>
      </c>
      <c r="K52" s="146">
        <v>269926.9541495369</v>
      </c>
      <c r="L52" s="146">
        <v>341496.91565840208</v>
      </c>
      <c r="M52" s="146">
        <v>384711.54023038468</v>
      </c>
      <c r="N52" s="146">
        <v>407834.12806041609</v>
      </c>
      <c r="O52" s="146">
        <v>421052.32484446146</v>
      </c>
      <c r="P52" s="146">
        <v>429958.95768863242</v>
      </c>
      <c r="Q52" s="146">
        <v>423099.09527587413</v>
      </c>
      <c r="R52" s="146">
        <v>403851.71079094283</v>
      </c>
      <c r="S52" s="146">
        <v>382546.24025747605</v>
      </c>
      <c r="T52" s="146">
        <v>373141.22935179173</v>
      </c>
      <c r="U52" s="146">
        <v>372027.20324899233</v>
      </c>
      <c r="V52" s="146">
        <v>368538.64049543266</v>
      </c>
      <c r="W52" s="146">
        <v>398762.78070619755</v>
      </c>
      <c r="X52" s="146">
        <v>397258.60374829959</v>
      </c>
      <c r="Y52" s="146">
        <v>375464.62884085893</v>
      </c>
      <c r="Z52" s="146">
        <v>339079.4081854751</v>
      </c>
      <c r="AA52" s="146">
        <v>290114.7947966482</v>
      </c>
      <c r="AB52" s="147">
        <v>247213.94977353708</v>
      </c>
      <c r="AC52" s="152">
        <v>31231892.328752592</v>
      </c>
      <c r="AD52" s="1">
        <v>15758877.381629493</v>
      </c>
      <c r="AF52" s="1" t="s">
        <v>3</v>
      </c>
      <c r="AG52" s="1">
        <v>11</v>
      </c>
    </row>
    <row r="53" spans="1:33" ht="15" x14ac:dyDescent="0.2">
      <c r="A53" s="191"/>
      <c r="B53" s="194"/>
      <c r="C53" s="106" t="s">
        <v>37</v>
      </c>
      <c r="D53" s="107">
        <v>7</v>
      </c>
      <c r="E53" s="143">
        <v>198420.96985320764</v>
      </c>
      <c r="F53" s="143">
        <v>179883.06044483124</v>
      </c>
      <c r="G53" s="143">
        <v>169941.47866572792</v>
      </c>
      <c r="H53" s="143">
        <v>165818.12002640319</v>
      </c>
      <c r="I53" s="143">
        <v>169808.5954473746</v>
      </c>
      <c r="J53" s="143">
        <v>171298.02170461419</v>
      </c>
      <c r="K53" s="143">
        <v>196917.13041750513</v>
      </c>
      <c r="L53" s="143">
        <v>254558.22405870422</v>
      </c>
      <c r="M53" s="143">
        <v>301083.74434740358</v>
      </c>
      <c r="N53" s="143">
        <v>331278.20476370433</v>
      </c>
      <c r="O53" s="143">
        <v>349977.17782741587</v>
      </c>
      <c r="P53" s="143">
        <v>358653.91319431836</v>
      </c>
      <c r="Q53" s="143">
        <v>360069.75597011572</v>
      </c>
      <c r="R53" s="143">
        <v>349487.12575055467</v>
      </c>
      <c r="S53" s="143">
        <v>331455.13673406752</v>
      </c>
      <c r="T53" s="143">
        <v>320523.70317091467</v>
      </c>
      <c r="U53" s="143">
        <v>317873.73269592423</v>
      </c>
      <c r="V53" s="143">
        <v>329522.88728457328</v>
      </c>
      <c r="W53" s="143">
        <v>371904.17787649721</v>
      </c>
      <c r="X53" s="143">
        <v>380928.17842029786</v>
      </c>
      <c r="Y53" s="143">
        <v>365277.41848552227</v>
      </c>
      <c r="Z53" s="143">
        <v>323268.23480813939</v>
      </c>
      <c r="AA53" s="143">
        <v>269127.51670935162</v>
      </c>
      <c r="AB53" s="144">
        <v>222735.98953794071</v>
      </c>
      <c r="AC53" s="153">
        <v>47528687.487365767</v>
      </c>
      <c r="AD53" s="1">
        <v>22924725.029591858</v>
      </c>
      <c r="AF53" s="1" t="s">
        <v>2</v>
      </c>
      <c r="AG53" s="1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>
        <v>5866510.4764437182</v>
      </c>
      <c r="F54" s="109">
        <v>5332942.2551617958</v>
      </c>
      <c r="G54" s="109">
        <v>5115532.9149075001</v>
      </c>
      <c r="H54" s="109">
        <v>5200785.4191494426</v>
      </c>
      <c r="I54" s="109">
        <v>6118767.213403306</v>
      </c>
      <c r="J54" s="109">
        <v>7637787.954904722</v>
      </c>
      <c r="K54" s="109">
        <v>8762629.6208480969</v>
      </c>
      <c r="L54" s="109">
        <v>10323263.394669754</v>
      </c>
      <c r="M54" s="109">
        <v>11271703.017118879</v>
      </c>
      <c r="N54" s="109">
        <v>11806887.420210373</v>
      </c>
      <c r="O54" s="109">
        <v>12274463.384971261</v>
      </c>
      <c r="P54" s="109">
        <v>12550479.176227644</v>
      </c>
      <c r="Q54" s="109">
        <v>12297440.443277329</v>
      </c>
      <c r="R54" s="109">
        <v>11976783.816167023</v>
      </c>
      <c r="S54" s="109">
        <v>11858030.050943851</v>
      </c>
      <c r="T54" s="109">
        <v>11734122.652027017</v>
      </c>
      <c r="U54" s="109">
        <v>11659954.079207323</v>
      </c>
      <c r="V54" s="109">
        <v>11547443.620824963</v>
      </c>
      <c r="W54" s="109">
        <v>12582586.873096166</v>
      </c>
      <c r="X54" s="109">
        <v>12600759.876403125</v>
      </c>
      <c r="Y54" s="109">
        <v>11939769.88643006</v>
      </c>
      <c r="Z54" s="109">
        <v>10595746.923224423</v>
      </c>
      <c r="AA54" s="109">
        <v>8724580.0992362536</v>
      </c>
      <c r="AB54" s="142">
        <v>7165091.5424950123</v>
      </c>
      <c r="AC54" s="152">
        <v>236944062.11134905</v>
      </c>
      <c r="AD54" s="152">
        <v>117753127.43482046</v>
      </c>
    </row>
    <row r="55" spans="1:33" ht="15" x14ac:dyDescent="0.2">
      <c r="A55" s="193">
        <v>46357</v>
      </c>
      <c r="B55" s="194">
        <v>232268929.43448138</v>
      </c>
      <c r="C55" s="94" t="s">
        <v>35</v>
      </c>
      <c r="D55" s="95">
        <v>21</v>
      </c>
      <c r="E55" s="148">
        <v>197112.05325206392</v>
      </c>
      <c r="F55" s="149">
        <v>178823.73890834791</v>
      </c>
      <c r="G55" s="149">
        <v>171123.45288936218</v>
      </c>
      <c r="H55" s="149">
        <v>173431.64120035589</v>
      </c>
      <c r="I55" s="149">
        <v>198340.87889195606</v>
      </c>
      <c r="J55" s="149">
        <v>232975.80236269117</v>
      </c>
      <c r="K55" s="149">
        <v>279069.36377968348</v>
      </c>
      <c r="L55" s="149">
        <v>344496.0167882801</v>
      </c>
      <c r="M55" s="149">
        <v>379552.13898595038</v>
      </c>
      <c r="N55" s="149">
        <v>397265.60826686822</v>
      </c>
      <c r="O55" s="149">
        <v>409779.89126116643</v>
      </c>
      <c r="P55" s="149">
        <v>416974.89098400332</v>
      </c>
      <c r="Q55" s="149">
        <v>411947.9807668709</v>
      </c>
      <c r="R55" s="149">
        <v>399281.41635307326</v>
      </c>
      <c r="S55" s="149">
        <v>393509.43564312247</v>
      </c>
      <c r="T55" s="149">
        <v>386776.5776294152</v>
      </c>
      <c r="U55" s="149">
        <v>379897.56251683913</v>
      </c>
      <c r="V55" s="149">
        <v>365179.24807673384</v>
      </c>
      <c r="W55" s="149">
        <v>409500.57800296764</v>
      </c>
      <c r="X55" s="149">
        <v>411760.49499954045</v>
      </c>
      <c r="Y55" s="149">
        <v>391597.00542322441</v>
      </c>
      <c r="Z55" s="149">
        <v>354918.54995094269</v>
      </c>
      <c r="AA55" s="149">
        <v>299248.54419863084</v>
      </c>
      <c r="AB55" s="150">
        <v>246507.35101213114</v>
      </c>
      <c r="AC55" s="151">
        <v>164410474.66502866</v>
      </c>
      <c r="AD55" s="1">
        <v>82309111.90310739</v>
      </c>
      <c r="AF55" s="1" t="s">
        <v>1</v>
      </c>
      <c r="AG55" s="1">
        <v>12</v>
      </c>
    </row>
    <row r="56" spans="1:33" ht="15" x14ac:dyDescent="0.2">
      <c r="A56" s="191"/>
      <c r="B56" s="194"/>
      <c r="C56" s="100" t="s">
        <v>36</v>
      </c>
      <c r="D56" s="101">
        <v>4</v>
      </c>
      <c r="E56" s="145">
        <v>196491.44653326523</v>
      </c>
      <c r="F56" s="146">
        <v>179224.79293003076</v>
      </c>
      <c r="G56" s="146">
        <v>170948.2309464952</v>
      </c>
      <c r="H56" s="146">
        <v>170453.55263823821</v>
      </c>
      <c r="I56" s="146">
        <v>183084.07840625895</v>
      </c>
      <c r="J56" s="146">
        <v>195532.29770643279</v>
      </c>
      <c r="K56" s="146">
        <v>230081.74483725175</v>
      </c>
      <c r="L56" s="146">
        <v>300203.34206721897</v>
      </c>
      <c r="M56" s="146">
        <v>340260.47317654599</v>
      </c>
      <c r="N56" s="146">
        <v>368328.05148304591</v>
      </c>
      <c r="O56" s="146">
        <v>385714.77528815693</v>
      </c>
      <c r="P56" s="146">
        <v>393731.11263272539</v>
      </c>
      <c r="Q56" s="146">
        <v>389377.68190087541</v>
      </c>
      <c r="R56" s="146">
        <v>374505.6012418255</v>
      </c>
      <c r="S56" s="146">
        <v>357268.24429430236</v>
      </c>
      <c r="T56" s="146">
        <v>346826.96874948445</v>
      </c>
      <c r="U56" s="146">
        <v>340147.01142963243</v>
      </c>
      <c r="V56" s="146">
        <v>325199.79051604186</v>
      </c>
      <c r="W56" s="146">
        <v>374069.84336654097</v>
      </c>
      <c r="X56" s="146">
        <v>379600.90582346602</v>
      </c>
      <c r="Y56" s="146">
        <v>365029.78289442474</v>
      </c>
      <c r="Z56" s="146">
        <v>332428.71049756493</v>
      </c>
      <c r="AA56" s="146">
        <v>285640.15577583667</v>
      </c>
      <c r="AB56" s="147">
        <v>239077.23901092645</v>
      </c>
      <c r="AC56" s="152">
        <v>28892903.336586349</v>
      </c>
      <c r="AD56" s="1">
        <v>14385453.049055254</v>
      </c>
      <c r="AF56" s="1" t="s">
        <v>3</v>
      </c>
      <c r="AG56" s="1">
        <v>12</v>
      </c>
    </row>
    <row r="57" spans="1:33" ht="15" x14ac:dyDescent="0.2">
      <c r="A57" s="191"/>
      <c r="B57" s="194"/>
      <c r="C57" s="106" t="s">
        <v>37</v>
      </c>
      <c r="D57" s="107">
        <v>6</v>
      </c>
      <c r="E57" s="143">
        <v>209699.92848580112</v>
      </c>
      <c r="F57" s="143">
        <v>187917.61549111662</v>
      </c>
      <c r="G57" s="143">
        <v>176239.49371205398</v>
      </c>
      <c r="H57" s="143">
        <v>170221.7101859141</v>
      </c>
      <c r="I57" s="143">
        <v>173548.31875943122</v>
      </c>
      <c r="J57" s="143">
        <v>170956.57488306181</v>
      </c>
      <c r="K57" s="143">
        <v>185626.93213221873</v>
      </c>
      <c r="L57" s="143">
        <v>238501.22114629668</v>
      </c>
      <c r="M57" s="143">
        <v>274387.06699612015</v>
      </c>
      <c r="N57" s="143">
        <v>302598.5661267137</v>
      </c>
      <c r="O57" s="143">
        <v>323006.58927612781</v>
      </c>
      <c r="P57" s="143">
        <v>333339.01412738132</v>
      </c>
      <c r="Q57" s="143">
        <v>336892.4568904356</v>
      </c>
      <c r="R57" s="143">
        <v>327885.76244380907</v>
      </c>
      <c r="S57" s="143">
        <v>313518.60845155932</v>
      </c>
      <c r="T57" s="143">
        <v>302471.42980210099</v>
      </c>
      <c r="U57" s="143">
        <v>297202.42081533745</v>
      </c>
      <c r="V57" s="143">
        <v>294919.67946616502</v>
      </c>
      <c r="W57" s="143">
        <v>348541.28519805335</v>
      </c>
      <c r="X57" s="143">
        <v>364787.136704857</v>
      </c>
      <c r="Y57" s="143">
        <v>353813.23106658179</v>
      </c>
      <c r="Z57" s="143">
        <v>319967.28389213869</v>
      </c>
      <c r="AA57" s="143">
        <v>266638.79777376232</v>
      </c>
      <c r="AB57" s="144">
        <v>221577.44831735396</v>
      </c>
      <c r="AC57" s="153">
        <v>38965551.43286635</v>
      </c>
      <c r="AD57" s="1">
        <v>18298818.816455293</v>
      </c>
      <c r="AF57" s="1" t="s">
        <v>2</v>
      </c>
      <c r="AG57" s="1">
        <v>12</v>
      </c>
    </row>
    <row r="58" spans="1:33" ht="15.75" thickBot="1" x14ac:dyDescent="0.25">
      <c r="A58" s="192"/>
      <c r="B58" s="203"/>
      <c r="C58" s="112" t="s">
        <v>34</v>
      </c>
      <c r="D58" s="113">
        <v>31</v>
      </c>
      <c r="E58" s="109">
        <v>6183518.4753412101</v>
      </c>
      <c r="F58" s="109">
        <v>5599703.3817421282</v>
      </c>
      <c r="G58" s="109">
        <v>5334822.3967349101</v>
      </c>
      <c r="H58" s="109">
        <v>5345208.9368759114</v>
      </c>
      <c r="I58" s="109">
        <v>5938784.6829126999</v>
      </c>
      <c r="J58" s="109">
        <v>6700360.4897406166</v>
      </c>
      <c r="K58" s="109">
        <v>7894545.2115156725</v>
      </c>
      <c r="L58" s="109">
        <v>9866237.0477005374</v>
      </c>
      <c r="M58" s="109">
        <v>10977959.213387864</v>
      </c>
      <c r="N58" s="109">
        <v>11631481.376296699</v>
      </c>
      <c r="O58" s="109">
        <v>12086276.35329389</v>
      </c>
      <c r="P58" s="109">
        <v>12331431.24595926</v>
      </c>
      <c r="Q58" s="109">
        <v>12229773.065050403</v>
      </c>
      <c r="R58" s="109">
        <v>11850246.723044695</v>
      </c>
      <c r="S58" s="109">
        <v>11573882.776392138</v>
      </c>
      <c r="T58" s="109">
        <v>11324444.584028263</v>
      </c>
      <c r="U58" s="109">
        <v>11121651.383464176</v>
      </c>
      <c r="V58" s="109">
        <v>10739081.448472567</v>
      </c>
      <c r="W58" s="109">
        <v>12187039.222716805</v>
      </c>
      <c r="X58" s="109">
        <v>12354096.838513356</v>
      </c>
      <c r="Y58" s="109">
        <v>11806535.631864902</v>
      </c>
      <c r="Z58" s="109">
        <v>10702808.094312888</v>
      </c>
      <c r="AA58" s="109">
        <v>9026612.8379171677</v>
      </c>
      <c r="AB58" s="142">
        <v>7462428.0172025841</v>
      </c>
      <c r="AC58" s="152">
        <v>232268929.43448138</v>
      </c>
      <c r="AD58" s="152">
        <v>114993383.76861793</v>
      </c>
    </row>
    <row r="59" spans="1:33" s="5" customFormat="1" x14ac:dyDescent="0.2">
      <c r="AD59" s="172">
        <v>1410111119.462883</v>
      </c>
    </row>
    <row r="60" spans="1:33" s="5" customFormat="1" ht="15.75" x14ac:dyDescent="0.2">
      <c r="B60" s="38" t="s">
        <v>44</v>
      </c>
      <c r="Z60" s="6"/>
      <c r="AA60" s="6"/>
      <c r="AB60" s="6"/>
    </row>
    <row r="61" spans="1:33" s="5" customFormat="1" ht="18" x14ac:dyDescent="0.25">
      <c r="B61" s="38" t="s">
        <v>51</v>
      </c>
      <c r="W61" s="37"/>
      <c r="Z61" s="7" t="s">
        <v>58</v>
      </c>
    </row>
  </sheetData>
  <mergeCells count="26">
    <mergeCell ref="A55:A58"/>
    <mergeCell ref="B55:B58"/>
    <mergeCell ref="A43:A46"/>
    <mergeCell ref="B43:B46"/>
    <mergeCell ref="A47:A50"/>
    <mergeCell ref="B47:B50"/>
    <mergeCell ref="A51:A54"/>
    <mergeCell ref="B51:B54"/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D2:G2"/>
    <mergeCell ref="C9:D9"/>
    <mergeCell ref="A11:A14"/>
    <mergeCell ref="B11:B14"/>
    <mergeCell ref="A15:A18"/>
    <mergeCell ref="B15:B18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DF266-16F2-4326-A76E-CB2FFB67A2AD}">
  <sheetPr>
    <tabColor theme="3" tint="0.39997558519241921"/>
    <pageSetUpPr fitToPage="1"/>
  </sheetPr>
  <dimension ref="A1:AG61"/>
  <sheetViews>
    <sheetView showGridLines="0" zoomScale="90" workbookViewId="0">
      <pane xSplit="4" ySplit="10" topLeftCell="E11" activePane="bottomRight" state="frozen"/>
      <selection activeCell="C26" sqref="C26"/>
      <selection pane="topRight" activeCell="C26" sqref="C26"/>
      <selection pane="bottomLeft" activeCell="C26" sqref="C26"/>
      <selection pane="bottomRight" activeCell="C26" sqref="C26"/>
    </sheetView>
  </sheetViews>
  <sheetFormatPr baseColWidth="10" defaultColWidth="0" defaultRowHeight="12.75" x14ac:dyDescent="0.2"/>
  <cols>
    <col min="1" max="1" width="8.28515625" style="1" customWidth="1"/>
    <col min="2" max="2" width="15.5703125" style="1" customWidth="1"/>
    <col min="3" max="3" width="11.140625" style="1" customWidth="1"/>
    <col min="4" max="4" width="7.85546875" style="1" customWidth="1"/>
    <col min="5" max="9" width="14.42578125" style="1" bestFit="1" customWidth="1"/>
    <col min="10" max="25" width="15.5703125" style="1" bestFit="1" customWidth="1"/>
    <col min="26" max="26" width="16" style="1" customWidth="1"/>
    <col min="27" max="28" width="15.5703125" style="1" bestFit="1" customWidth="1"/>
    <col min="29" max="29" width="17.7109375" style="1" customWidth="1"/>
    <col min="30" max="30" width="19.85546875" style="1" customWidth="1"/>
    <col min="31" max="31" width="3.42578125" style="1" hidden="1" customWidth="1"/>
    <col min="32" max="32" width="5.28515625" style="1" hidden="1" customWidth="1"/>
    <col min="33" max="33" width="9.85546875" style="1" hidden="1" customWidth="1"/>
    <col min="34" max="16384" width="3.42578125" style="1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">
        <v>110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83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>
        <v>2027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93" customFormat="1" ht="32.25" thickBot="1" x14ac:dyDescent="0.25">
      <c r="A10" s="3" t="s">
        <v>123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46388</v>
      </c>
      <c r="B11" s="194">
        <v>294017302.41239458</v>
      </c>
      <c r="C11" s="94" t="s">
        <v>35</v>
      </c>
      <c r="D11" s="95">
        <v>19</v>
      </c>
      <c r="E11" s="148">
        <v>183660.03812333426</v>
      </c>
      <c r="F11" s="149">
        <v>153752.48669627099</v>
      </c>
      <c r="G11" s="149">
        <v>141831.43696028154</v>
      </c>
      <c r="H11" s="149">
        <v>147356.81325549167</v>
      </c>
      <c r="I11" s="149">
        <v>198884.53349535345</v>
      </c>
      <c r="J11" s="149">
        <v>292970.4108708686</v>
      </c>
      <c r="K11" s="149">
        <v>365120.42690579232</v>
      </c>
      <c r="L11" s="149">
        <v>368472.18157290696</v>
      </c>
      <c r="M11" s="149">
        <v>428917.66151017469</v>
      </c>
      <c r="N11" s="149">
        <v>462910.84464223986</v>
      </c>
      <c r="O11" s="149">
        <v>495338.03115324356</v>
      </c>
      <c r="P11" s="149">
        <v>514182.36289858312</v>
      </c>
      <c r="Q11" s="149">
        <v>504334.11082072259</v>
      </c>
      <c r="R11" s="149">
        <v>485635.04257676541</v>
      </c>
      <c r="S11" s="149">
        <v>483080.01581182174</v>
      </c>
      <c r="T11" s="149">
        <v>472959.93334779696</v>
      </c>
      <c r="U11" s="149">
        <v>458603.10703376587</v>
      </c>
      <c r="V11" s="149">
        <v>619797.60061499535</v>
      </c>
      <c r="W11" s="149">
        <v>695924.55526267667</v>
      </c>
      <c r="X11" s="149">
        <v>728362.45992122719</v>
      </c>
      <c r="Y11" s="149">
        <v>688234.52709482738</v>
      </c>
      <c r="Z11" s="149">
        <v>602903.968198071</v>
      </c>
      <c r="AA11" s="149">
        <v>482891.47876085248</v>
      </c>
      <c r="AB11" s="150">
        <v>377434.72056238388</v>
      </c>
      <c r="AC11" s="151">
        <v>196717616.21371847</v>
      </c>
      <c r="AD11" s="1">
        <v>88814232.535992399</v>
      </c>
      <c r="AF11" s="1" t="s">
        <v>1</v>
      </c>
      <c r="AG11" s="1">
        <v>1</v>
      </c>
    </row>
    <row r="12" spans="1:33" ht="15" x14ac:dyDescent="0.2">
      <c r="A12" s="191"/>
      <c r="B12" s="194"/>
      <c r="C12" s="100" t="s">
        <v>36</v>
      </c>
      <c r="D12" s="101">
        <v>5</v>
      </c>
      <c r="E12" s="145">
        <v>197385.12324896612</v>
      </c>
      <c r="F12" s="146">
        <v>163851.4183326271</v>
      </c>
      <c r="G12" s="146">
        <v>149870.54854821082</v>
      </c>
      <c r="H12" s="146">
        <v>148487.75753074634</v>
      </c>
      <c r="I12" s="146">
        <v>169976.22341259412</v>
      </c>
      <c r="J12" s="146">
        <v>200257.84601507048</v>
      </c>
      <c r="K12" s="146">
        <v>255071.36960964362</v>
      </c>
      <c r="L12" s="146">
        <v>276364.28142158239</v>
      </c>
      <c r="M12" s="146">
        <v>353399.57260370103</v>
      </c>
      <c r="N12" s="146">
        <v>400473.5579696194</v>
      </c>
      <c r="O12" s="146">
        <v>434939.96013431705</v>
      </c>
      <c r="P12" s="146">
        <v>450216.2606258475</v>
      </c>
      <c r="Q12" s="146">
        <v>444771.37452025496</v>
      </c>
      <c r="R12" s="146">
        <v>416221.65190214833</v>
      </c>
      <c r="S12" s="146">
        <v>385893.41233884305</v>
      </c>
      <c r="T12" s="146">
        <v>365009.74368576083</v>
      </c>
      <c r="U12" s="146">
        <v>348409.38676235278</v>
      </c>
      <c r="V12" s="146">
        <v>523003.21810873522</v>
      </c>
      <c r="W12" s="146">
        <v>610678.7551345455</v>
      </c>
      <c r="X12" s="146">
        <v>643800.63341574452</v>
      </c>
      <c r="Y12" s="146">
        <v>616821.31623480644</v>
      </c>
      <c r="Z12" s="146">
        <v>549548.25048168178</v>
      </c>
      <c r="AA12" s="146">
        <v>461126.10407353536</v>
      </c>
      <c r="AB12" s="147">
        <v>378361.55739292211</v>
      </c>
      <c r="AC12" s="152">
        <v>44719696.617521279</v>
      </c>
      <c r="AD12" s="1">
        <v>19378496.009822138</v>
      </c>
      <c r="AF12" s="1" t="s">
        <v>3</v>
      </c>
      <c r="AG12" s="1">
        <v>1</v>
      </c>
    </row>
    <row r="13" spans="1:33" ht="15" x14ac:dyDescent="0.2">
      <c r="A13" s="191"/>
      <c r="B13" s="194"/>
      <c r="C13" s="106" t="s">
        <v>37</v>
      </c>
      <c r="D13" s="107">
        <v>7</v>
      </c>
      <c r="E13" s="143">
        <v>207505.853279881</v>
      </c>
      <c r="F13" s="143">
        <v>171934.44705812089</v>
      </c>
      <c r="G13" s="143">
        <v>149349.04022634009</v>
      </c>
      <c r="H13" s="143">
        <v>137458.82029155348</v>
      </c>
      <c r="I13" s="143">
        <v>137992.22380292285</v>
      </c>
      <c r="J13" s="143">
        <v>144216.5799195515</v>
      </c>
      <c r="K13" s="143">
        <v>163711.53527909116</v>
      </c>
      <c r="L13" s="143">
        <v>165012.8899723241</v>
      </c>
      <c r="M13" s="143">
        <v>229371.6751331689</v>
      </c>
      <c r="N13" s="143">
        <v>282482.64296747907</v>
      </c>
      <c r="O13" s="143">
        <v>319084.16664609883</v>
      </c>
      <c r="P13" s="143">
        <v>338368.86450041865</v>
      </c>
      <c r="Q13" s="143">
        <v>345365.39288471022</v>
      </c>
      <c r="R13" s="143">
        <v>332704.10711630201</v>
      </c>
      <c r="S13" s="143">
        <v>306528.20637237385</v>
      </c>
      <c r="T13" s="143">
        <v>286245.44139216846</v>
      </c>
      <c r="U13" s="143">
        <v>277142.95389711467</v>
      </c>
      <c r="V13" s="143">
        <v>466524.5548124077</v>
      </c>
      <c r="W13" s="143">
        <v>561910.19876054442</v>
      </c>
      <c r="X13" s="143">
        <v>611357.9418048223</v>
      </c>
      <c r="Y13" s="143">
        <v>590692.47107027483</v>
      </c>
      <c r="Z13" s="143">
        <v>521706.10356237763</v>
      </c>
      <c r="AA13" s="143">
        <v>425328.95885327162</v>
      </c>
      <c r="AB13" s="144">
        <v>339432.01341879781</v>
      </c>
      <c r="AC13" s="153">
        <v>52579989.581154816</v>
      </c>
      <c r="AD13" s="1">
        <v>20176144.386175111</v>
      </c>
      <c r="AF13" s="1" t="s">
        <v>2</v>
      </c>
      <c r="AG13" s="1">
        <v>1</v>
      </c>
    </row>
    <row r="14" spans="1:33" ht="15.75" thickBot="1" x14ac:dyDescent="0.25">
      <c r="A14" s="192"/>
      <c r="B14" s="195"/>
      <c r="C14" s="122" t="s">
        <v>34</v>
      </c>
      <c r="D14" s="123">
        <v>31</v>
      </c>
      <c r="E14" s="109">
        <v>5929007.3135473495</v>
      </c>
      <c r="F14" s="109">
        <v>4944095.46829913</v>
      </c>
      <c r="G14" s="109">
        <v>4489593.3265707847</v>
      </c>
      <c r="H14" s="109">
        <v>4504429.9815489473</v>
      </c>
      <c r="I14" s="109">
        <v>5594632.8200951461</v>
      </c>
      <c r="J14" s="109">
        <v>7577243.0960587161</v>
      </c>
      <c r="K14" s="109">
        <v>9358625.7062119097</v>
      </c>
      <c r="L14" s="109">
        <v>9537883.086799413</v>
      </c>
      <c r="M14" s="109">
        <v>11522035.157644007</v>
      </c>
      <c r="N14" s="109">
        <v>12775052.338823007</v>
      </c>
      <c r="O14" s="109">
        <v>13819711.559105903</v>
      </c>
      <c r="P14" s="109">
        <v>14389128.249705246</v>
      </c>
      <c r="Q14" s="109">
        <v>14223762.728387976</v>
      </c>
      <c r="R14" s="109">
        <v>13637102.8182834</v>
      </c>
      <c r="S14" s="109">
        <v>13253684.806725446</v>
      </c>
      <c r="T14" s="109">
        <v>12815005.541782124</v>
      </c>
      <c r="U14" s="109">
        <v>12395506.644733116</v>
      </c>
      <c r="V14" s="109">
        <v>17656842.385915443</v>
      </c>
      <c r="W14" s="109">
        <v>20209331.716987398</v>
      </c>
      <c r="X14" s="109">
        <v>21337395.498215795</v>
      </c>
      <c r="Y14" s="109">
        <v>20295409.893467676</v>
      </c>
      <c r="Z14" s="109">
        <v>17854859.373108402</v>
      </c>
      <c r="AA14" s="109">
        <v>14457871.328796774</v>
      </c>
      <c r="AB14" s="142">
        <v>11439091.57158149</v>
      </c>
      <c r="AC14" s="152">
        <v>294017302.41239458</v>
      </c>
      <c r="AD14" s="152">
        <v>128368872.93198965</v>
      </c>
    </row>
    <row r="15" spans="1:33" ht="15" x14ac:dyDescent="0.2">
      <c r="A15" s="191">
        <v>46419</v>
      </c>
      <c r="B15" s="194">
        <v>298623035.22226632</v>
      </c>
      <c r="C15" s="94" t="s">
        <v>35</v>
      </c>
      <c r="D15" s="95">
        <v>20</v>
      </c>
      <c r="E15" s="148">
        <v>189204.56763169111</v>
      </c>
      <c r="F15" s="149">
        <v>159786.04369659658</v>
      </c>
      <c r="G15" s="149">
        <v>149682.93136654477</v>
      </c>
      <c r="H15" s="149">
        <v>158505.10521647314</v>
      </c>
      <c r="I15" s="149">
        <v>248712.70666727371</v>
      </c>
      <c r="J15" s="149">
        <v>426741.35297352343</v>
      </c>
      <c r="K15" s="149">
        <v>458964.86477110663</v>
      </c>
      <c r="L15" s="149">
        <v>427219.96651150979</v>
      </c>
      <c r="M15" s="149">
        <v>472041.26286020962</v>
      </c>
      <c r="N15" s="149">
        <v>494554.46545047179</v>
      </c>
      <c r="O15" s="149">
        <v>523209.7373890623</v>
      </c>
      <c r="P15" s="149">
        <v>539475.12885234016</v>
      </c>
      <c r="Q15" s="149">
        <v>517508.22265204077</v>
      </c>
      <c r="R15" s="149">
        <v>502829.06469761784</v>
      </c>
      <c r="S15" s="149">
        <v>510728.41686769004</v>
      </c>
      <c r="T15" s="149">
        <v>508444.01322357217</v>
      </c>
      <c r="U15" s="149">
        <v>500637.60787442292</v>
      </c>
      <c r="V15" s="149">
        <v>652437.15470945614</v>
      </c>
      <c r="W15" s="149">
        <v>724336.53615727089</v>
      </c>
      <c r="X15" s="149">
        <v>774211.11797255522</v>
      </c>
      <c r="Y15" s="149">
        <v>731766.80522996245</v>
      </c>
      <c r="Z15" s="149">
        <v>630967.24473153451</v>
      </c>
      <c r="AA15" s="149">
        <v>499205.46186328458</v>
      </c>
      <c r="AB15" s="150">
        <v>385093.09049254877</v>
      </c>
      <c r="AC15" s="151">
        <v>223725257.39717516</v>
      </c>
      <c r="AD15" s="1">
        <v>99932957.727578759</v>
      </c>
      <c r="AF15" s="1" t="s">
        <v>1</v>
      </c>
      <c r="AG15" s="1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>
        <v>219176.91169787175</v>
      </c>
      <c r="F16" s="146">
        <v>180749.06359491419</v>
      </c>
      <c r="G16" s="146">
        <v>165522.28726752326</v>
      </c>
      <c r="H16" s="146">
        <v>164517.44097374869</v>
      </c>
      <c r="I16" s="146">
        <v>195448.4616949</v>
      </c>
      <c r="J16" s="146">
        <v>246439.31358512267</v>
      </c>
      <c r="K16" s="146">
        <v>325097.49273389601</v>
      </c>
      <c r="L16" s="146">
        <v>357285.93667942256</v>
      </c>
      <c r="M16" s="146">
        <v>436169.03915871127</v>
      </c>
      <c r="N16" s="146">
        <v>484235.34467500891</v>
      </c>
      <c r="O16" s="146">
        <v>510759.76267441845</v>
      </c>
      <c r="P16" s="146">
        <v>526693.6951240343</v>
      </c>
      <c r="Q16" s="146">
        <v>515493.36197850097</v>
      </c>
      <c r="R16" s="146">
        <v>474495.33660399064</v>
      </c>
      <c r="S16" s="146">
        <v>438618.05781614082</v>
      </c>
      <c r="T16" s="146">
        <v>417114.047353959</v>
      </c>
      <c r="U16" s="146">
        <v>399568.220401367</v>
      </c>
      <c r="V16" s="146">
        <v>576990.14856166882</v>
      </c>
      <c r="W16" s="146">
        <v>658449.86814398202</v>
      </c>
      <c r="X16" s="146">
        <v>702503.64883574354</v>
      </c>
      <c r="Y16" s="146">
        <v>670999.17410567601</v>
      </c>
      <c r="Z16" s="146">
        <v>596660.011109179</v>
      </c>
      <c r="AA16" s="146">
        <v>497764.7791137335</v>
      </c>
      <c r="AB16" s="147">
        <v>400952.97528775793</v>
      </c>
      <c r="AC16" s="152">
        <v>40646817.516685091</v>
      </c>
      <c r="AD16" s="1">
        <v>18241731.209862217</v>
      </c>
      <c r="AF16" s="1" t="s">
        <v>3</v>
      </c>
      <c r="AG16" s="1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>
        <v>217623.99782583205</v>
      </c>
      <c r="F17" s="143">
        <v>177225.04540914643</v>
      </c>
      <c r="G17" s="143">
        <v>157234.17405944405</v>
      </c>
      <c r="H17" s="143">
        <v>148526.44006949489</v>
      </c>
      <c r="I17" s="143">
        <v>151692.19457102957</v>
      </c>
      <c r="J17" s="143">
        <v>167892.99884097185</v>
      </c>
      <c r="K17" s="143">
        <v>203506.18053988132</v>
      </c>
      <c r="L17" s="143">
        <v>217111.95741310305</v>
      </c>
      <c r="M17" s="143">
        <v>297304.19510493788</v>
      </c>
      <c r="N17" s="143">
        <v>353501.92308036605</v>
      </c>
      <c r="O17" s="143">
        <v>387624.0190331479</v>
      </c>
      <c r="P17" s="143">
        <v>403319.28392524854</v>
      </c>
      <c r="Q17" s="143">
        <v>405311.53396668535</v>
      </c>
      <c r="R17" s="143">
        <v>388996.18428968615</v>
      </c>
      <c r="S17" s="143">
        <v>360506.52691647515</v>
      </c>
      <c r="T17" s="143">
        <v>340003.07032247371</v>
      </c>
      <c r="U17" s="143">
        <v>334216.40088690614</v>
      </c>
      <c r="V17" s="143">
        <v>523011.75721736311</v>
      </c>
      <c r="W17" s="143">
        <v>611311.20056282473</v>
      </c>
      <c r="X17" s="143">
        <v>684860.08796349156</v>
      </c>
      <c r="Y17" s="143">
        <v>659626.53932101768</v>
      </c>
      <c r="Z17" s="143">
        <v>575628.54620155389</v>
      </c>
      <c r="AA17" s="143">
        <v>450880.49992247438</v>
      </c>
      <c r="AB17" s="144">
        <v>345825.31965795328</v>
      </c>
      <c r="AC17" s="153">
        <v>34250960.308406033</v>
      </c>
      <c r="AD17" s="1">
        <v>13951580.379756119</v>
      </c>
      <c r="AF17" s="1" t="s">
        <v>2</v>
      </c>
      <c r="AG17" s="1">
        <v>2</v>
      </c>
    </row>
    <row r="18" spans="1:33" ht="15.75" thickBot="1" x14ac:dyDescent="0.25">
      <c r="A18" s="192"/>
      <c r="B18" s="195"/>
      <c r="C18" s="112" t="s">
        <v>34</v>
      </c>
      <c r="D18" s="113">
        <v>28</v>
      </c>
      <c r="E18" s="109">
        <v>5531294.9907286372</v>
      </c>
      <c r="F18" s="109">
        <v>4627617.3099481734</v>
      </c>
      <c r="G18" s="109">
        <v>4284684.4726387644</v>
      </c>
      <c r="H18" s="109">
        <v>4422277.6285024369</v>
      </c>
      <c r="I18" s="109">
        <v>6362816.7584091928</v>
      </c>
      <c r="J18" s="109">
        <v>10192156.309174847</v>
      </c>
      <c r="K18" s="109">
        <v>11293711.988517242</v>
      </c>
      <c r="L18" s="109">
        <v>10841990.906600296</v>
      </c>
      <c r="M18" s="109">
        <v>12374718.194258789</v>
      </c>
      <c r="N18" s="109">
        <v>13242038.380030937</v>
      </c>
      <c r="O18" s="109">
        <v>14057729.874611512</v>
      </c>
      <c r="P18" s="109">
        <v>14509554.493243936</v>
      </c>
      <c r="Q18" s="109">
        <v>14033384.036821561</v>
      </c>
      <c r="R18" s="109">
        <v>13510547.377527066</v>
      </c>
      <c r="S18" s="109">
        <v>13411066.676284265</v>
      </c>
      <c r="T18" s="109">
        <v>13197348.735177174</v>
      </c>
      <c r="U18" s="109">
        <v>12947890.642641552</v>
      </c>
      <c r="V18" s="109">
        <v>17448750.71730525</v>
      </c>
      <c r="W18" s="109">
        <v>19565774.997972645</v>
      </c>
      <c r="X18" s="109">
        <v>21033677.306648046</v>
      </c>
      <c r="Y18" s="109">
        <v>19957838.958306022</v>
      </c>
      <c r="Z18" s="109">
        <v>17308499.123873621</v>
      </c>
      <c r="AA18" s="109">
        <v>13778690.353410523</v>
      </c>
      <c r="AB18" s="142">
        <v>10688974.989633821</v>
      </c>
      <c r="AC18" s="152">
        <v>298623035.22226632</v>
      </c>
      <c r="AD18" s="152">
        <v>132126269.3171971</v>
      </c>
    </row>
    <row r="19" spans="1:33" ht="15" x14ac:dyDescent="0.2">
      <c r="A19" s="193">
        <v>46447</v>
      </c>
      <c r="B19" s="194">
        <v>313833679.02553946</v>
      </c>
      <c r="C19" s="94" t="s">
        <v>35</v>
      </c>
      <c r="D19" s="95">
        <v>20</v>
      </c>
      <c r="E19" s="148">
        <v>193279.47153977508</v>
      </c>
      <c r="F19" s="149">
        <v>162169.98701657064</v>
      </c>
      <c r="G19" s="149">
        <v>152551.92958248043</v>
      </c>
      <c r="H19" s="149">
        <v>161079.97684249695</v>
      </c>
      <c r="I19" s="149">
        <v>245412.89184923863</v>
      </c>
      <c r="J19" s="149">
        <v>407378.37367640913</v>
      </c>
      <c r="K19" s="149">
        <v>441398.2901149143</v>
      </c>
      <c r="L19" s="149">
        <v>415877.31485424214</v>
      </c>
      <c r="M19" s="149">
        <v>463287.43606875482</v>
      </c>
      <c r="N19" s="149">
        <v>485324.49261624488</v>
      </c>
      <c r="O19" s="149">
        <v>512914.13300729898</v>
      </c>
      <c r="P19" s="149">
        <v>528914.49438802386</v>
      </c>
      <c r="Q19" s="149">
        <v>510741.14858353778</v>
      </c>
      <c r="R19" s="149">
        <v>494376.48593187763</v>
      </c>
      <c r="S19" s="149">
        <v>502137.01214677823</v>
      </c>
      <c r="T19" s="149">
        <v>500474.01737623638</v>
      </c>
      <c r="U19" s="149">
        <v>492832.58933439024</v>
      </c>
      <c r="V19" s="149">
        <v>648806.33285968739</v>
      </c>
      <c r="W19" s="149">
        <v>718893.69402374374</v>
      </c>
      <c r="X19" s="149">
        <v>754046.75979051425</v>
      </c>
      <c r="Y19" s="149">
        <v>709771.28374755138</v>
      </c>
      <c r="Z19" s="149">
        <v>618712.62032771017</v>
      </c>
      <c r="AA19" s="149">
        <v>494784.03910148976</v>
      </c>
      <c r="AB19" s="150">
        <v>386528.75471472245</v>
      </c>
      <c r="AC19" s="151">
        <v>220033870.58989379</v>
      </c>
      <c r="AD19" s="1">
        <v>98137582.486147702</v>
      </c>
      <c r="AF19" s="1" t="s">
        <v>1</v>
      </c>
      <c r="AG19" s="1">
        <v>3</v>
      </c>
    </row>
    <row r="20" spans="1:33" ht="15" x14ac:dyDescent="0.2">
      <c r="A20" s="191"/>
      <c r="B20" s="194"/>
      <c r="C20" s="100" t="s">
        <v>36</v>
      </c>
      <c r="D20" s="101">
        <v>4</v>
      </c>
      <c r="E20" s="145">
        <v>204150.12608263528</v>
      </c>
      <c r="F20" s="146">
        <v>169530.09657323305</v>
      </c>
      <c r="G20" s="146">
        <v>156823.04972833578</v>
      </c>
      <c r="H20" s="146">
        <v>154619.6924386484</v>
      </c>
      <c r="I20" s="146">
        <v>182348.70570381242</v>
      </c>
      <c r="J20" s="146">
        <v>221106.27639388948</v>
      </c>
      <c r="K20" s="146">
        <v>292675.97658270027</v>
      </c>
      <c r="L20" s="146">
        <v>324008.17770700081</v>
      </c>
      <c r="M20" s="146">
        <v>397823.64732493501</v>
      </c>
      <c r="N20" s="146">
        <v>443806.37368556479</v>
      </c>
      <c r="O20" s="146">
        <v>476669.47895687493</v>
      </c>
      <c r="P20" s="146">
        <v>490658.93833721057</v>
      </c>
      <c r="Q20" s="146">
        <v>483170.42389828566</v>
      </c>
      <c r="R20" s="146">
        <v>450958.98866502615</v>
      </c>
      <c r="S20" s="146">
        <v>418078.0021609033</v>
      </c>
      <c r="T20" s="146">
        <v>396510.28434253088</v>
      </c>
      <c r="U20" s="146">
        <v>382082.28951701644</v>
      </c>
      <c r="V20" s="146">
        <v>550310.99957386625</v>
      </c>
      <c r="W20" s="146">
        <v>632894.23351608182</v>
      </c>
      <c r="X20" s="146">
        <v>668302.51615743712</v>
      </c>
      <c r="Y20" s="146">
        <v>630916.17975983571</v>
      </c>
      <c r="Z20" s="146">
        <v>565916.23491508781</v>
      </c>
      <c r="AA20" s="146">
        <v>478299.65584088274</v>
      </c>
      <c r="AB20" s="147">
        <v>395032.67304777127</v>
      </c>
      <c r="AC20" s="152">
        <v>38266772.083638266</v>
      </c>
      <c r="AD20" s="1">
        <v>17055066.418381393</v>
      </c>
      <c r="AF20" s="1" t="s">
        <v>3</v>
      </c>
      <c r="AG20" s="1">
        <v>3</v>
      </c>
    </row>
    <row r="21" spans="1:33" ht="15" x14ac:dyDescent="0.2">
      <c r="A21" s="191"/>
      <c r="B21" s="194"/>
      <c r="C21" s="106" t="s">
        <v>37</v>
      </c>
      <c r="D21" s="107">
        <v>7</v>
      </c>
      <c r="E21" s="143">
        <v>197879.88496729647</v>
      </c>
      <c r="F21" s="143">
        <v>160605.79149981038</v>
      </c>
      <c r="G21" s="143">
        <v>144055.8460231545</v>
      </c>
      <c r="H21" s="143">
        <v>137086.49615360628</v>
      </c>
      <c r="I21" s="143">
        <v>143350.73602206842</v>
      </c>
      <c r="J21" s="143">
        <v>151007.98262404837</v>
      </c>
      <c r="K21" s="143">
        <v>184219.7144200489</v>
      </c>
      <c r="L21" s="143">
        <v>198184.77748961814</v>
      </c>
      <c r="M21" s="143">
        <v>273921.30114955083</v>
      </c>
      <c r="N21" s="143">
        <v>321732.16109031992</v>
      </c>
      <c r="O21" s="143">
        <v>357302.58069218748</v>
      </c>
      <c r="P21" s="143">
        <v>374641.62310574105</v>
      </c>
      <c r="Q21" s="143">
        <v>379561.58929465472</v>
      </c>
      <c r="R21" s="143">
        <v>362239.85831962572</v>
      </c>
      <c r="S21" s="143">
        <v>333248.3360581497</v>
      </c>
      <c r="T21" s="143">
        <v>314075.78176128067</v>
      </c>
      <c r="U21" s="143">
        <v>309117.62691222603</v>
      </c>
      <c r="V21" s="143">
        <v>485400.28132412815</v>
      </c>
      <c r="W21" s="143">
        <v>571193.01044252713</v>
      </c>
      <c r="X21" s="143">
        <v>624604.32525460829</v>
      </c>
      <c r="Y21" s="143">
        <v>600929.86915625026</v>
      </c>
      <c r="Z21" s="143">
        <v>532286.17778237083</v>
      </c>
      <c r="AA21" s="143">
        <v>433505.59692692221</v>
      </c>
      <c r="AB21" s="144">
        <v>343139.55895944725</v>
      </c>
      <c r="AC21" s="153">
        <v>55533036.352007493</v>
      </c>
      <c r="AD21" s="1">
        <v>22568179.451113477</v>
      </c>
      <c r="AF21" s="1" t="s">
        <v>2</v>
      </c>
      <c r="AG21" s="1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>
        <v>6067349.1298971185</v>
      </c>
      <c r="F22" s="109">
        <v>5045760.6671230178</v>
      </c>
      <c r="G22" s="109">
        <v>4686721.712725034</v>
      </c>
      <c r="H22" s="109">
        <v>4799683.7796797771</v>
      </c>
      <c r="I22" s="109">
        <v>6641107.8119545011</v>
      </c>
      <c r="J22" s="109">
        <v>10089048.457472079</v>
      </c>
      <c r="K22" s="109">
        <v>11288207.709569428</v>
      </c>
      <c r="L22" s="109">
        <v>11000872.450340174</v>
      </c>
      <c r="M22" s="109">
        <v>12774492.418721693</v>
      </c>
      <c r="N22" s="109">
        <v>13733840.474699397</v>
      </c>
      <c r="O22" s="109">
        <v>14666078.640818791</v>
      </c>
      <c r="P22" s="109">
        <v>15163417.002849506</v>
      </c>
      <c r="Q22" s="109">
        <v>14804435.792326482</v>
      </c>
      <c r="R22" s="109">
        <v>14227044.681535037</v>
      </c>
      <c r="S22" s="109">
        <v>14047790.603986224</v>
      </c>
      <c r="T22" s="109">
        <v>13794051.957223818</v>
      </c>
      <c r="U22" s="109">
        <v>13548804.333141454</v>
      </c>
      <c r="V22" s="109">
        <v>18575172.624758109</v>
      </c>
      <c r="W22" s="109">
        <v>20907801.887636892</v>
      </c>
      <c r="X22" s="109">
        <v>22126375.537222292</v>
      </c>
      <c r="Y22" s="109">
        <v>20925599.478084125</v>
      </c>
      <c r="Z22" s="109">
        <v>18363920.590691149</v>
      </c>
      <c r="AA22" s="109">
        <v>14843418.583881781</v>
      </c>
      <c r="AB22" s="142">
        <v>11712682.699201666</v>
      </c>
      <c r="AC22" s="152">
        <v>313833679.02553958</v>
      </c>
      <c r="AD22" s="152">
        <v>137760828.35564256</v>
      </c>
    </row>
    <row r="23" spans="1:33" ht="15" x14ac:dyDescent="0.2">
      <c r="A23" s="191">
        <v>46478</v>
      </c>
      <c r="B23" s="194">
        <v>305977054.35429102</v>
      </c>
      <c r="C23" s="94" t="s">
        <v>35</v>
      </c>
      <c r="D23" s="95">
        <v>22</v>
      </c>
      <c r="E23" s="148">
        <v>178053.70646815439</v>
      </c>
      <c r="F23" s="149">
        <v>150782.75947656189</v>
      </c>
      <c r="G23" s="149">
        <v>139837.17535283419</v>
      </c>
      <c r="H23" s="149">
        <v>150082.7813019508</v>
      </c>
      <c r="I23" s="149">
        <v>234693.11132520164</v>
      </c>
      <c r="J23" s="149">
        <v>394468.90586175589</v>
      </c>
      <c r="K23" s="149">
        <v>430970.0232201399</v>
      </c>
      <c r="L23" s="149">
        <v>404589.7150152371</v>
      </c>
      <c r="M23" s="149">
        <v>448689.16931423737</v>
      </c>
      <c r="N23" s="149">
        <v>469041.17231913429</v>
      </c>
      <c r="O23" s="149">
        <v>496518.74371877336</v>
      </c>
      <c r="P23" s="149">
        <v>514442.26686881826</v>
      </c>
      <c r="Q23" s="149">
        <v>493832.96444810642</v>
      </c>
      <c r="R23" s="149">
        <v>478494.86357360147</v>
      </c>
      <c r="S23" s="149">
        <v>488168.21641454921</v>
      </c>
      <c r="T23" s="149">
        <v>488951.18837583001</v>
      </c>
      <c r="U23" s="149">
        <v>478937.0949170019</v>
      </c>
      <c r="V23" s="149">
        <v>636255.63535256265</v>
      </c>
      <c r="W23" s="149">
        <v>712512.85125417996</v>
      </c>
      <c r="X23" s="149">
        <v>739695.55564568529</v>
      </c>
      <c r="Y23" s="149">
        <v>694571.99731547735</v>
      </c>
      <c r="Z23" s="149">
        <v>601200.3553659739</v>
      </c>
      <c r="AA23" s="149">
        <v>477099.84136844659</v>
      </c>
      <c r="AB23" s="150">
        <v>372281.80198966042</v>
      </c>
      <c r="AC23" s="151">
        <v>234831781.71780521</v>
      </c>
      <c r="AD23" s="1">
        <v>104756638.68923639</v>
      </c>
      <c r="AF23" s="1" t="s">
        <v>1</v>
      </c>
      <c r="AG23" s="1">
        <v>4</v>
      </c>
    </row>
    <row r="24" spans="1:33" ht="15" x14ac:dyDescent="0.2">
      <c r="A24" s="191"/>
      <c r="B24" s="194"/>
      <c r="C24" s="100" t="s">
        <v>36</v>
      </c>
      <c r="D24" s="101">
        <v>4</v>
      </c>
      <c r="E24" s="145">
        <v>203748.90269299506</v>
      </c>
      <c r="F24" s="146">
        <v>170761.04380269384</v>
      </c>
      <c r="G24" s="146">
        <v>154457.96792667155</v>
      </c>
      <c r="H24" s="146">
        <v>154119.4312343717</v>
      </c>
      <c r="I24" s="146">
        <v>184958.02439136375</v>
      </c>
      <c r="J24" s="146">
        <v>231601.37109954277</v>
      </c>
      <c r="K24" s="146">
        <v>314800.41624658473</v>
      </c>
      <c r="L24" s="146">
        <v>344229.14660453238</v>
      </c>
      <c r="M24" s="146">
        <v>414911.98349591921</v>
      </c>
      <c r="N24" s="146">
        <v>455337.33793000714</v>
      </c>
      <c r="O24" s="146">
        <v>482529.17873416946</v>
      </c>
      <c r="P24" s="146">
        <v>501227.53411939612</v>
      </c>
      <c r="Q24" s="146">
        <v>490611.90248214907</v>
      </c>
      <c r="R24" s="146">
        <v>453773.58485629404</v>
      </c>
      <c r="S24" s="146">
        <v>418285.72500203946</v>
      </c>
      <c r="T24" s="146">
        <v>399640.20086878457</v>
      </c>
      <c r="U24" s="146">
        <v>383183.85074395064</v>
      </c>
      <c r="V24" s="146">
        <v>558900.02788876148</v>
      </c>
      <c r="W24" s="146">
        <v>646275.25502323115</v>
      </c>
      <c r="X24" s="146">
        <v>665986.48658236593</v>
      </c>
      <c r="Y24" s="146">
        <v>630669.95082636364</v>
      </c>
      <c r="Z24" s="146">
        <v>561562.93472021853</v>
      </c>
      <c r="AA24" s="146">
        <v>470240.73899844324</v>
      </c>
      <c r="AB24" s="147">
        <v>377660.3105726291</v>
      </c>
      <c r="AC24" s="152">
        <v>38677893.227373913</v>
      </c>
      <c r="AD24" s="1">
        <v>17374921.779348966</v>
      </c>
      <c r="AF24" s="1" t="s">
        <v>3</v>
      </c>
      <c r="AG24" s="1">
        <v>4</v>
      </c>
    </row>
    <row r="25" spans="1:33" ht="15" x14ac:dyDescent="0.2">
      <c r="A25" s="191"/>
      <c r="B25" s="194"/>
      <c r="C25" s="106" t="s">
        <v>37</v>
      </c>
      <c r="D25" s="107">
        <v>4</v>
      </c>
      <c r="E25" s="143">
        <v>199269.47599064684</v>
      </c>
      <c r="F25" s="143">
        <v>161473.22546551228</v>
      </c>
      <c r="G25" s="143">
        <v>140747.5555643994</v>
      </c>
      <c r="H25" s="143">
        <v>134212.5369045776</v>
      </c>
      <c r="I25" s="143">
        <v>140364.16220206433</v>
      </c>
      <c r="J25" s="143">
        <v>146566.13535193718</v>
      </c>
      <c r="K25" s="143">
        <v>190832.3598211653</v>
      </c>
      <c r="L25" s="143">
        <v>212518.14734921203</v>
      </c>
      <c r="M25" s="143">
        <v>283004.33085267473</v>
      </c>
      <c r="N25" s="143">
        <v>329745.14581729053</v>
      </c>
      <c r="O25" s="143">
        <v>358787.60132266593</v>
      </c>
      <c r="P25" s="143">
        <v>377776.61905336985</v>
      </c>
      <c r="Q25" s="143">
        <v>386602.11252334953</v>
      </c>
      <c r="R25" s="143">
        <v>373358.25254337495</v>
      </c>
      <c r="S25" s="143">
        <v>344275.44638838497</v>
      </c>
      <c r="T25" s="143">
        <v>326348.90106426988</v>
      </c>
      <c r="U25" s="143">
        <v>320150.71158228797</v>
      </c>
      <c r="V25" s="143">
        <v>514154.61330687359</v>
      </c>
      <c r="W25" s="143">
        <v>603888.00997395103</v>
      </c>
      <c r="X25" s="143">
        <v>651579.24954021198</v>
      </c>
      <c r="Y25" s="143">
        <v>624178.71038815123</v>
      </c>
      <c r="Z25" s="143">
        <v>543187.12902674731</v>
      </c>
      <c r="AA25" s="143">
        <v>426944.79584987473</v>
      </c>
      <c r="AB25" s="144">
        <v>326879.62439495907</v>
      </c>
      <c r="AC25" s="153">
        <v>32467379.409111802</v>
      </c>
      <c r="AD25" s="1">
        <v>13250269.073987521</v>
      </c>
      <c r="AF25" s="1" t="s">
        <v>2</v>
      </c>
      <c r="AG25" s="1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>
        <v>5529255.0570339635</v>
      </c>
      <c r="F26" s="109">
        <v>4646157.7855571862</v>
      </c>
      <c r="G26" s="109">
        <v>4257239.9517266359</v>
      </c>
      <c r="H26" s="109">
        <v>4455149.0611987151</v>
      </c>
      <c r="I26" s="109">
        <v>6464537.1955281487</v>
      </c>
      <c r="J26" s="109">
        <v>10190985.954764551</v>
      </c>
      <c r="K26" s="109">
        <v>11503871.615114078</v>
      </c>
      <c r="L26" s="109">
        <v>11127962.906150194</v>
      </c>
      <c r="M26" s="109">
        <v>12662826.982307598</v>
      </c>
      <c r="N26" s="109">
        <v>13459235.726010146</v>
      </c>
      <c r="O26" s="109">
        <v>14288679.482040355</v>
      </c>
      <c r="P26" s="109">
        <v>14833746.483805066</v>
      </c>
      <c r="Q26" s="109">
        <v>14373181.277880335</v>
      </c>
      <c r="R26" s="109">
        <v>13835414.348217908</v>
      </c>
      <c r="S26" s="109">
        <v>13789945.446681781</v>
      </c>
      <c r="T26" s="109">
        <v>13660882.552000476</v>
      </c>
      <c r="U26" s="109">
        <v>13349954.337478997</v>
      </c>
      <c r="V26" s="109">
        <v>18289842.542538919</v>
      </c>
      <c r="W26" s="109">
        <v>20675935.787580688</v>
      </c>
      <c r="X26" s="109">
        <v>21543565.168695386</v>
      </c>
      <c r="Y26" s="109">
        <v>20299978.585798558</v>
      </c>
      <c r="Z26" s="109">
        <v>17645408.07303929</v>
      </c>
      <c r="AA26" s="109">
        <v>14084938.649499098</v>
      </c>
      <c r="AB26" s="142">
        <v>11008359.383642882</v>
      </c>
      <c r="AC26" s="152">
        <v>305977054.3542909</v>
      </c>
      <c r="AD26" s="152">
        <v>135381829.54257289</v>
      </c>
    </row>
    <row r="27" spans="1:33" ht="15" x14ac:dyDescent="0.2">
      <c r="A27" s="191">
        <v>46508</v>
      </c>
      <c r="B27" s="194">
        <v>331349387.63608795</v>
      </c>
      <c r="C27" s="94" t="s">
        <v>35</v>
      </c>
      <c r="D27" s="95">
        <v>19</v>
      </c>
      <c r="E27" s="148">
        <v>197954.54712345102</v>
      </c>
      <c r="F27" s="149">
        <v>169819.80198550026</v>
      </c>
      <c r="G27" s="149">
        <v>157280.91513021415</v>
      </c>
      <c r="H27" s="149">
        <v>168762.38262238615</v>
      </c>
      <c r="I27" s="149">
        <v>260522.8418194736</v>
      </c>
      <c r="J27" s="149">
        <v>426833.65696423437</v>
      </c>
      <c r="K27" s="149">
        <v>467276.445422113</v>
      </c>
      <c r="L27" s="149">
        <v>445008.89667221886</v>
      </c>
      <c r="M27" s="149">
        <v>491667.38757887966</v>
      </c>
      <c r="N27" s="149">
        <v>514036.72710470704</v>
      </c>
      <c r="O27" s="149">
        <v>543399.82860866457</v>
      </c>
      <c r="P27" s="149">
        <v>557585.52650503593</v>
      </c>
      <c r="Q27" s="149">
        <v>534821.9566423319</v>
      </c>
      <c r="R27" s="149">
        <v>517796.38761443296</v>
      </c>
      <c r="S27" s="149">
        <v>527107.91838519939</v>
      </c>
      <c r="T27" s="149">
        <v>529081.51920804253</v>
      </c>
      <c r="U27" s="149">
        <v>519777.55968016182</v>
      </c>
      <c r="V27" s="149">
        <v>678086.37711417128</v>
      </c>
      <c r="W27" s="149">
        <v>762712.04281140282</v>
      </c>
      <c r="X27" s="149">
        <v>787323.70681341214</v>
      </c>
      <c r="Y27" s="149">
        <v>738759.09541375551</v>
      </c>
      <c r="Z27" s="149">
        <v>643471.856346505</v>
      </c>
      <c r="AA27" s="149">
        <v>506526.6357278002</v>
      </c>
      <c r="AB27" s="150">
        <v>394267.12455773755</v>
      </c>
      <c r="AC27" s="151">
        <v>219257741.61918479</v>
      </c>
      <c r="AD27" s="1">
        <v>98425390.451993838</v>
      </c>
      <c r="AF27" s="1" t="s">
        <v>1</v>
      </c>
      <c r="AG27" s="1">
        <v>5</v>
      </c>
    </row>
    <row r="28" spans="1:33" ht="15" x14ac:dyDescent="0.2">
      <c r="A28" s="191"/>
      <c r="B28" s="194"/>
      <c r="C28" s="100" t="s">
        <v>36</v>
      </c>
      <c r="D28" s="101">
        <v>4</v>
      </c>
      <c r="E28" s="145">
        <v>223373.06386706486</v>
      </c>
      <c r="F28" s="146">
        <v>187366.13553354054</v>
      </c>
      <c r="G28" s="146">
        <v>170634.68435879081</v>
      </c>
      <c r="H28" s="146">
        <v>172052.68890007411</v>
      </c>
      <c r="I28" s="146">
        <v>206170.0103806543</v>
      </c>
      <c r="J28" s="146">
        <v>244714.89370800735</v>
      </c>
      <c r="K28" s="146">
        <v>341046.57455339562</v>
      </c>
      <c r="L28" s="146">
        <v>380512.0523385196</v>
      </c>
      <c r="M28" s="146">
        <v>455471.80077656597</v>
      </c>
      <c r="N28" s="146">
        <v>497856.22921948298</v>
      </c>
      <c r="O28" s="146">
        <v>524329.90265797183</v>
      </c>
      <c r="P28" s="146">
        <v>540370.88649986475</v>
      </c>
      <c r="Q28" s="146">
        <v>527873.77468295151</v>
      </c>
      <c r="R28" s="146">
        <v>489312.93445342971</v>
      </c>
      <c r="S28" s="146">
        <v>451844.44148195075</v>
      </c>
      <c r="T28" s="146">
        <v>429870.89720230625</v>
      </c>
      <c r="U28" s="146">
        <v>419915.32648785488</v>
      </c>
      <c r="V28" s="146">
        <v>592275.61206474213</v>
      </c>
      <c r="W28" s="146">
        <v>680337.48881912616</v>
      </c>
      <c r="X28" s="146">
        <v>702964.02020006196</v>
      </c>
      <c r="Y28" s="146">
        <v>667434.49151278532</v>
      </c>
      <c r="Z28" s="146">
        <v>594759.18395531096</v>
      </c>
      <c r="AA28" s="146">
        <v>491914.74501268601</v>
      </c>
      <c r="AB28" s="147">
        <v>395409.75390577415</v>
      </c>
      <c r="AC28" s="152">
        <v>41551246.370291658</v>
      </c>
      <c r="AD28" s="1">
        <v>18869432.983203594</v>
      </c>
      <c r="AF28" s="1" t="s">
        <v>3</v>
      </c>
      <c r="AG28" s="1">
        <v>5</v>
      </c>
    </row>
    <row r="29" spans="1:33" ht="15" x14ac:dyDescent="0.2">
      <c r="A29" s="191"/>
      <c r="B29" s="194"/>
      <c r="C29" s="106" t="s">
        <v>37</v>
      </c>
      <c r="D29" s="107">
        <v>8</v>
      </c>
      <c r="E29" s="143">
        <v>212455.42908068869</v>
      </c>
      <c r="F29" s="143">
        <v>174907.56906522333</v>
      </c>
      <c r="G29" s="143">
        <v>156032.62332810441</v>
      </c>
      <c r="H29" s="143">
        <v>148795.36200595912</v>
      </c>
      <c r="I29" s="143">
        <v>159231.86263937948</v>
      </c>
      <c r="J29" s="143">
        <v>163244.22051335068</v>
      </c>
      <c r="K29" s="143">
        <v>218411.0392305264</v>
      </c>
      <c r="L29" s="143">
        <v>242565.84126683191</v>
      </c>
      <c r="M29" s="143">
        <v>322832.03289911698</v>
      </c>
      <c r="N29" s="143">
        <v>379663.95345014753</v>
      </c>
      <c r="O29" s="143">
        <v>414426.83804293995</v>
      </c>
      <c r="P29" s="143">
        <v>432978.82022588333</v>
      </c>
      <c r="Q29" s="143">
        <v>430537.65570336208</v>
      </c>
      <c r="R29" s="143">
        <v>408134.47360479838</v>
      </c>
      <c r="S29" s="143">
        <v>375267.58587214677</v>
      </c>
      <c r="T29" s="143">
        <v>356439.25762910355</v>
      </c>
      <c r="U29" s="143">
        <v>349931.12062084716</v>
      </c>
      <c r="V29" s="143">
        <v>541728.56851450831</v>
      </c>
      <c r="W29" s="143">
        <v>635469.35687830788</v>
      </c>
      <c r="X29" s="143">
        <v>671502.40444990713</v>
      </c>
      <c r="Y29" s="143">
        <v>640155.87055053154</v>
      </c>
      <c r="Z29" s="143">
        <v>563324.60880002356</v>
      </c>
      <c r="AA29" s="143">
        <v>458418.56301788503</v>
      </c>
      <c r="AB29" s="144">
        <v>361094.89843686548</v>
      </c>
      <c r="AC29" s="153">
        <v>70540399.646611512</v>
      </c>
      <c r="AD29" s="1">
        <v>29702220.634521421</v>
      </c>
      <c r="AF29" s="1" t="s">
        <v>2</v>
      </c>
      <c r="AG29" s="1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>
        <v>6354272.0834593382</v>
      </c>
      <c r="F30" s="109">
        <v>5375301.3323804531</v>
      </c>
      <c r="G30" s="109">
        <v>4919137.1115340674</v>
      </c>
      <c r="H30" s="109">
        <v>5085058.9214733066</v>
      </c>
      <c r="I30" s="109">
        <v>7048468.9372076513</v>
      </c>
      <c r="J30" s="109">
        <v>10394652.821259286</v>
      </c>
      <c r="K30" s="109">
        <v>11989727.075077942</v>
      </c>
      <c r="L30" s="109">
        <v>11917743.976260891</v>
      </c>
      <c r="M30" s="109">
        <v>13746223.830297913</v>
      </c>
      <c r="N30" s="109">
        <v>14795434.359468546</v>
      </c>
      <c r="O30" s="109">
        <v>15737331.058540033</v>
      </c>
      <c r="P30" s="109">
        <v>16219439.111402206</v>
      </c>
      <c r="Q30" s="109">
        <v>15717413.52056301</v>
      </c>
      <c r="R30" s="109">
        <v>15060458.891326331</v>
      </c>
      <c r="S30" s="109">
        <v>14824568.902223766</v>
      </c>
      <c r="T30" s="109">
        <v>14623546.514794862</v>
      </c>
      <c r="U30" s="109">
        <v>14354883.904841272</v>
      </c>
      <c r="V30" s="109">
        <v>19586572.161544289</v>
      </c>
      <c r="W30" s="109">
        <v>22296633.623719625</v>
      </c>
      <c r="X30" s="109">
        <v>23143025.745854337</v>
      </c>
      <c r="Y30" s="109">
        <v>21827407.743316747</v>
      </c>
      <c r="Z30" s="109">
        <v>19111598.876805026</v>
      </c>
      <c r="AA30" s="109">
        <v>15259013.563022029</v>
      </c>
      <c r="AB30" s="142">
        <v>11961473.569715034</v>
      </c>
      <c r="AC30" s="152">
        <v>331349387.63608795</v>
      </c>
      <c r="AD30" s="152">
        <v>146997044.06971884</v>
      </c>
    </row>
    <row r="31" spans="1:33" ht="15" x14ac:dyDescent="0.2">
      <c r="A31" s="191">
        <v>46539</v>
      </c>
      <c r="B31" s="194">
        <v>305114106.78880107</v>
      </c>
      <c r="C31" s="94" t="s">
        <v>35</v>
      </c>
      <c r="D31" s="95">
        <v>21</v>
      </c>
      <c r="E31" s="148">
        <v>180875.22251910952</v>
      </c>
      <c r="F31" s="149">
        <v>151602.40992617313</v>
      </c>
      <c r="G31" s="149">
        <v>139771.85104140587</v>
      </c>
      <c r="H31" s="149">
        <v>148160.02772655842</v>
      </c>
      <c r="I31" s="149">
        <v>217274.16839567278</v>
      </c>
      <c r="J31" s="149">
        <v>332440.73010338069</v>
      </c>
      <c r="K31" s="149">
        <v>410206.20548432256</v>
      </c>
      <c r="L31" s="149">
        <v>413763.60521363677</v>
      </c>
      <c r="M31" s="149">
        <v>466511.70296588575</v>
      </c>
      <c r="N31" s="149">
        <v>492402.93714641809</v>
      </c>
      <c r="O31" s="149">
        <v>521150.382938836</v>
      </c>
      <c r="P31" s="149">
        <v>538572.96525936865</v>
      </c>
      <c r="Q31" s="149">
        <v>524442.72059086128</v>
      </c>
      <c r="R31" s="149">
        <v>503061.78794289345</v>
      </c>
      <c r="S31" s="149">
        <v>505127.61586149636</v>
      </c>
      <c r="T31" s="149">
        <v>496457.91377243272</v>
      </c>
      <c r="U31" s="149">
        <v>482360.24693309353</v>
      </c>
      <c r="V31" s="149">
        <v>637834.44547449122</v>
      </c>
      <c r="W31" s="149">
        <v>713733.74214371236</v>
      </c>
      <c r="X31" s="149">
        <v>738342.53049256955</v>
      </c>
      <c r="Y31" s="149">
        <v>693926.98281414364</v>
      </c>
      <c r="Z31" s="149">
        <v>604519.83409134904</v>
      </c>
      <c r="AA31" s="149">
        <v>484556.95032874111</v>
      </c>
      <c r="AB31" s="150">
        <v>377894.94320446084</v>
      </c>
      <c r="AC31" s="151">
        <v>226274830.36979127</v>
      </c>
      <c r="AD31" s="1">
        <v>103820889.45112337</v>
      </c>
      <c r="AF31" s="1" t="s">
        <v>1</v>
      </c>
      <c r="AG31" s="1">
        <v>6</v>
      </c>
    </row>
    <row r="32" spans="1:33" ht="15" x14ac:dyDescent="0.2">
      <c r="A32" s="191"/>
      <c r="B32" s="194"/>
      <c r="C32" s="100" t="s">
        <v>36</v>
      </c>
      <c r="D32" s="101">
        <v>4</v>
      </c>
      <c r="E32" s="145">
        <v>204304.99454536787</v>
      </c>
      <c r="F32" s="146">
        <v>170478.2901546564</v>
      </c>
      <c r="G32" s="146">
        <v>155122.62868098702</v>
      </c>
      <c r="H32" s="146">
        <v>155527.08841345576</v>
      </c>
      <c r="I32" s="146">
        <v>186083.3696742329</v>
      </c>
      <c r="J32" s="146">
        <v>215715.48800463192</v>
      </c>
      <c r="K32" s="146">
        <v>307492.65326520329</v>
      </c>
      <c r="L32" s="146">
        <v>342436.91162661224</v>
      </c>
      <c r="M32" s="146">
        <v>418010.95080500201</v>
      </c>
      <c r="N32" s="146">
        <v>461246.35073842411</v>
      </c>
      <c r="O32" s="146">
        <v>490265.90683758742</v>
      </c>
      <c r="P32" s="146">
        <v>503143.48603338213</v>
      </c>
      <c r="Q32" s="146">
        <v>490620.0051599883</v>
      </c>
      <c r="R32" s="146">
        <v>453985.91076106089</v>
      </c>
      <c r="S32" s="146">
        <v>421679.9654050119</v>
      </c>
      <c r="T32" s="146">
        <v>398779.22426841786</v>
      </c>
      <c r="U32" s="146">
        <v>378153.50865970401</v>
      </c>
      <c r="V32" s="146">
        <v>553189.33034862927</v>
      </c>
      <c r="W32" s="146">
        <v>639046.00413886143</v>
      </c>
      <c r="X32" s="146">
        <v>668787.8300544247</v>
      </c>
      <c r="Y32" s="146">
        <v>633650.46683264256</v>
      </c>
      <c r="Z32" s="146">
        <v>568081.87398219947</v>
      </c>
      <c r="AA32" s="146">
        <v>478346.32313298504</v>
      </c>
      <c r="AB32" s="147">
        <v>383631.8220771823</v>
      </c>
      <c r="AC32" s="152">
        <v>38711121.534402601</v>
      </c>
      <c r="AD32" s="1">
        <v>17433288.881180763</v>
      </c>
      <c r="AF32" s="1" t="s">
        <v>3</v>
      </c>
      <c r="AG32" s="1">
        <v>6</v>
      </c>
    </row>
    <row r="33" spans="1:33" ht="15" x14ac:dyDescent="0.2">
      <c r="A33" s="191"/>
      <c r="B33" s="194"/>
      <c r="C33" s="106" t="s">
        <v>37</v>
      </c>
      <c r="D33" s="107">
        <v>5</v>
      </c>
      <c r="E33" s="143">
        <v>196051.57941792437</v>
      </c>
      <c r="F33" s="143">
        <v>159348.08916900147</v>
      </c>
      <c r="G33" s="143">
        <v>139459.97173282714</v>
      </c>
      <c r="H33" s="143">
        <v>132165.7579825187</v>
      </c>
      <c r="I33" s="143">
        <v>140279.53501739196</v>
      </c>
      <c r="J33" s="143">
        <v>136797.98657675367</v>
      </c>
      <c r="K33" s="143">
        <v>188249.06074177692</v>
      </c>
      <c r="L33" s="143">
        <v>205402.1160439004</v>
      </c>
      <c r="M33" s="143">
        <v>280219.650060363</v>
      </c>
      <c r="N33" s="143">
        <v>335100.71869773924</v>
      </c>
      <c r="O33" s="143">
        <v>366574.45181056799</v>
      </c>
      <c r="P33" s="143">
        <v>384998.87300654972</v>
      </c>
      <c r="Q33" s="143">
        <v>387304.96906916704</v>
      </c>
      <c r="R33" s="143">
        <v>368617.03883238282</v>
      </c>
      <c r="S33" s="143">
        <v>335754.1953171122</v>
      </c>
      <c r="T33" s="143">
        <v>313385.33622887643</v>
      </c>
      <c r="U33" s="143">
        <v>303646.96831774904</v>
      </c>
      <c r="V33" s="143">
        <v>487400.85734810389</v>
      </c>
      <c r="W33" s="143">
        <v>585078.43276591029</v>
      </c>
      <c r="X33" s="143">
        <v>634888.40875647636</v>
      </c>
      <c r="Y33" s="143">
        <v>612982.44102124975</v>
      </c>
      <c r="Z33" s="143">
        <v>541462.08168359031</v>
      </c>
      <c r="AA33" s="143">
        <v>443428.48106956383</v>
      </c>
      <c r="AB33" s="144">
        <v>347033.97625394788</v>
      </c>
      <c r="AC33" s="153">
        <v>40128154.884607226</v>
      </c>
      <c r="AD33" s="1">
        <v>16405021.586922038</v>
      </c>
      <c r="AF33" s="1" t="s">
        <v>2</v>
      </c>
      <c r="AG33" s="1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>
        <v>5595857.5481723929</v>
      </c>
      <c r="F34" s="109">
        <v>4662304.2149132686</v>
      </c>
      <c r="G34" s="109">
        <v>4252999.2452576067</v>
      </c>
      <c r="H34" s="109">
        <v>4394297.7258241437</v>
      </c>
      <c r="I34" s="109">
        <v>6008488.69009302</v>
      </c>
      <c r="J34" s="109">
        <v>8528107.2170732897</v>
      </c>
      <c r="K34" s="109">
        <v>10785546.231940472</v>
      </c>
      <c r="L34" s="109">
        <v>11085793.936212324</v>
      </c>
      <c r="M34" s="109">
        <v>12869887.815805424</v>
      </c>
      <c r="N34" s="109">
        <v>13860950.676517174</v>
      </c>
      <c r="O34" s="109">
        <v>14738093.928118747</v>
      </c>
      <c r="P34" s="109">
        <v>15247600.579613021</v>
      </c>
      <c r="Q34" s="109">
        <v>14912301.998393875</v>
      </c>
      <c r="R34" s="109">
        <v>14223326.384006921</v>
      </c>
      <c r="S34" s="109">
        <v>13973170.771297034</v>
      </c>
      <c r="T34" s="109">
        <v>13587659.767439142</v>
      </c>
      <c r="U34" s="109">
        <v>13160414.061822526</v>
      </c>
      <c r="V34" s="109">
        <v>18044284.963099353</v>
      </c>
      <c r="W34" s="109">
        <v>20469984.765402954</v>
      </c>
      <c r="X34" s="109">
        <v>21354786.504344042</v>
      </c>
      <c r="Y34" s="109">
        <v>20171980.711533833</v>
      </c>
      <c r="Z34" s="109">
        <v>17674554.420265079</v>
      </c>
      <c r="AA34" s="109">
        <v>14306223.654783322</v>
      </c>
      <c r="AB34" s="142">
        <v>11205490.976872146</v>
      </c>
      <c r="AC34" s="152">
        <v>305114106.78880107</v>
      </c>
      <c r="AD34" s="152">
        <v>137659199.91922617</v>
      </c>
    </row>
    <row r="35" spans="1:33" ht="15" x14ac:dyDescent="0.2">
      <c r="A35" s="191">
        <v>46569</v>
      </c>
      <c r="B35" s="194">
        <v>305617445.98442036</v>
      </c>
      <c r="C35" s="94" t="s">
        <v>35</v>
      </c>
      <c r="D35" s="95">
        <v>20</v>
      </c>
      <c r="E35" s="148">
        <v>156678.03237569789</v>
      </c>
      <c r="F35" s="149">
        <v>126319.89537028228</v>
      </c>
      <c r="G35" s="149">
        <v>113090.61318479205</v>
      </c>
      <c r="H35" s="149">
        <v>114050.08199904523</v>
      </c>
      <c r="I35" s="149">
        <v>173527.62223990788</v>
      </c>
      <c r="J35" s="149">
        <v>323217.30301981658</v>
      </c>
      <c r="K35" s="149">
        <v>388982.68493397022</v>
      </c>
      <c r="L35" s="149">
        <v>369833.16066569742</v>
      </c>
      <c r="M35" s="149">
        <v>429801.47557703475</v>
      </c>
      <c r="N35" s="149">
        <v>467607.26330502011</v>
      </c>
      <c r="O35" s="149">
        <v>499586.19429763907</v>
      </c>
      <c r="P35" s="149">
        <v>524125.89041490044</v>
      </c>
      <c r="Q35" s="149">
        <v>503454.41128101345</v>
      </c>
      <c r="R35" s="149">
        <v>482242.84721863375</v>
      </c>
      <c r="S35" s="149">
        <v>480797.6888755117</v>
      </c>
      <c r="T35" s="149">
        <v>476943.66285594704</v>
      </c>
      <c r="U35" s="149">
        <v>471744.82654447557</v>
      </c>
      <c r="V35" s="149">
        <v>633282.85184357455</v>
      </c>
      <c r="W35" s="149">
        <v>740186.22143476107</v>
      </c>
      <c r="X35" s="149">
        <v>814365.08058012929</v>
      </c>
      <c r="Y35" s="149">
        <v>765003.38842519524</v>
      </c>
      <c r="Z35" s="149">
        <v>658336.07789544901</v>
      </c>
      <c r="AA35" s="149">
        <v>509666.1377008055</v>
      </c>
      <c r="AB35" s="150">
        <v>365829.04913708777</v>
      </c>
      <c r="AC35" s="151">
        <v>211773449.22352776</v>
      </c>
      <c r="AD35" s="1">
        <v>94122748.420717478</v>
      </c>
      <c r="AF35" s="1" t="s">
        <v>1</v>
      </c>
      <c r="AG35" s="1">
        <v>7</v>
      </c>
    </row>
    <row r="36" spans="1:33" ht="15" x14ac:dyDescent="0.2">
      <c r="A36" s="191"/>
      <c r="B36" s="194"/>
      <c r="C36" s="100" t="s">
        <v>36</v>
      </c>
      <c r="D36" s="101">
        <v>5</v>
      </c>
      <c r="E36" s="145">
        <v>185453.39406416149</v>
      </c>
      <c r="F36" s="146">
        <v>149244.50925084823</v>
      </c>
      <c r="G36" s="146">
        <v>129858.46168145182</v>
      </c>
      <c r="H36" s="146">
        <v>128049.0587454684</v>
      </c>
      <c r="I36" s="146">
        <v>155967.3138799509</v>
      </c>
      <c r="J36" s="146">
        <v>195142.10322945903</v>
      </c>
      <c r="K36" s="146">
        <v>260752.12704504462</v>
      </c>
      <c r="L36" s="146">
        <v>297316.99211815925</v>
      </c>
      <c r="M36" s="146">
        <v>386277.254956246</v>
      </c>
      <c r="N36" s="146">
        <v>439096.41914155468</v>
      </c>
      <c r="O36" s="146">
        <v>472922.83014137077</v>
      </c>
      <c r="P36" s="146">
        <v>492939.84673246567</v>
      </c>
      <c r="Q36" s="146">
        <v>482115.04334396333</v>
      </c>
      <c r="R36" s="146">
        <v>444310.83392307488</v>
      </c>
      <c r="S36" s="146">
        <v>405017.8909631283</v>
      </c>
      <c r="T36" s="146">
        <v>381924.68044999207</v>
      </c>
      <c r="U36" s="146">
        <v>368970.68264259846</v>
      </c>
      <c r="V36" s="146">
        <v>539032.17534524447</v>
      </c>
      <c r="W36" s="146">
        <v>657256.99134333443</v>
      </c>
      <c r="X36" s="146">
        <v>732571.81399656471</v>
      </c>
      <c r="Y36" s="146">
        <v>694565.65350179828</v>
      </c>
      <c r="Z36" s="146">
        <v>615859.16439793375</v>
      </c>
      <c r="AA36" s="146">
        <v>500364.46267580765</v>
      </c>
      <c r="AB36" s="147">
        <v>385468.11364417529</v>
      </c>
      <c r="AC36" s="152">
        <v>47502389.08606898</v>
      </c>
      <c r="AD36" s="1">
        <v>20854462.372062769</v>
      </c>
      <c r="AF36" s="1" t="s">
        <v>3</v>
      </c>
      <c r="AG36" s="1">
        <v>7</v>
      </c>
    </row>
    <row r="37" spans="1:33" ht="15" x14ac:dyDescent="0.2">
      <c r="A37" s="191"/>
      <c r="B37" s="194"/>
      <c r="C37" s="106" t="s">
        <v>37</v>
      </c>
      <c r="D37" s="107">
        <v>6</v>
      </c>
      <c r="E37" s="143">
        <v>182328.5752134081</v>
      </c>
      <c r="F37" s="143">
        <v>143767.60382393358</v>
      </c>
      <c r="G37" s="143">
        <v>123981.69585656413</v>
      </c>
      <c r="H37" s="143">
        <v>114086.28736184267</v>
      </c>
      <c r="I37" s="143">
        <v>122890.43394970305</v>
      </c>
      <c r="J37" s="143">
        <v>132309.76630374725</v>
      </c>
      <c r="K37" s="143">
        <v>151640.83322592318</v>
      </c>
      <c r="L37" s="143">
        <v>163017.46676563576</v>
      </c>
      <c r="M37" s="143">
        <v>238753.60835829252</v>
      </c>
      <c r="N37" s="143">
        <v>301914.31812493852</v>
      </c>
      <c r="O37" s="143">
        <v>338451.51340373087</v>
      </c>
      <c r="P37" s="143">
        <v>363709.89365255658</v>
      </c>
      <c r="Q37" s="143">
        <v>366724.91629954113</v>
      </c>
      <c r="R37" s="143">
        <v>344228.57751520467</v>
      </c>
      <c r="S37" s="143">
        <v>312258.070905431</v>
      </c>
      <c r="T37" s="143">
        <v>286108.12469264225</v>
      </c>
      <c r="U37" s="143">
        <v>279876.31753641565</v>
      </c>
      <c r="V37" s="143">
        <v>466508.70784334734</v>
      </c>
      <c r="W37" s="143">
        <v>591245.67872335296</v>
      </c>
      <c r="X37" s="143">
        <v>694731.52904765797</v>
      </c>
      <c r="Y37" s="143">
        <v>667338.92987678829</v>
      </c>
      <c r="Z37" s="143">
        <v>571840.26246686513</v>
      </c>
      <c r="AA37" s="143">
        <v>437094.43658202572</v>
      </c>
      <c r="AB37" s="144">
        <v>328793.73160771833</v>
      </c>
      <c r="AC37" s="153">
        <v>46341607.674823605</v>
      </c>
      <c r="AD37" s="1">
        <v>17970256.843526334</v>
      </c>
      <c r="AF37" s="1" t="s">
        <v>2</v>
      </c>
      <c r="AG37" s="1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>
        <v>5154799.069115214</v>
      </c>
      <c r="F38" s="109">
        <v>4135226.0766034881</v>
      </c>
      <c r="G38" s="109">
        <v>3654994.7472424847</v>
      </c>
      <c r="H38" s="109">
        <v>3605764.6578793027</v>
      </c>
      <c r="I38" s="109">
        <v>4987731.6178961303</v>
      </c>
      <c r="J38" s="109">
        <v>8233915.17436611</v>
      </c>
      <c r="K38" s="109">
        <v>9993259.3332601674</v>
      </c>
      <c r="L38" s="109">
        <v>9861352.9744985588</v>
      </c>
      <c r="M38" s="109">
        <v>11959937.436471682</v>
      </c>
      <c r="N38" s="109">
        <v>13359113.270557808</v>
      </c>
      <c r="O38" s="109">
        <v>14387047.11708202</v>
      </c>
      <c r="P38" s="109">
        <v>15129476.403875675</v>
      </c>
      <c r="Q38" s="109">
        <v>14680012.940137334</v>
      </c>
      <c r="R38" s="109">
        <v>13931782.579079278</v>
      </c>
      <c r="S38" s="109">
        <v>13514591.657758459</v>
      </c>
      <c r="T38" s="109">
        <v>13165145.407524753</v>
      </c>
      <c r="U38" s="109">
        <v>12959007.849320997</v>
      </c>
      <c r="V38" s="109">
        <v>18159870.160657797</v>
      </c>
      <c r="W38" s="109">
        <v>21637483.457752012</v>
      </c>
      <c r="X38" s="109">
        <v>24118549.855871357</v>
      </c>
      <c r="Y38" s="109">
        <v>22776929.615273625</v>
      </c>
      <c r="Z38" s="109">
        <v>19677058.95469984</v>
      </c>
      <c r="AA38" s="109">
        <v>15317711.686887303</v>
      </c>
      <c r="AB38" s="142">
        <v>11216683.940608943</v>
      </c>
      <c r="AC38" s="152">
        <v>305617445.98442036</v>
      </c>
      <c r="AD38" s="152">
        <v>132947467.63630658</v>
      </c>
    </row>
    <row r="39" spans="1:33" ht="15" x14ac:dyDescent="0.2">
      <c r="A39" s="191">
        <v>46600</v>
      </c>
      <c r="B39" s="194">
        <v>321894761.57618248</v>
      </c>
      <c r="C39" s="94" t="s">
        <v>35</v>
      </c>
      <c r="D39" s="95">
        <v>21</v>
      </c>
      <c r="E39" s="148">
        <v>156683.07665774255</v>
      </c>
      <c r="F39" s="149">
        <v>125760.2121803035</v>
      </c>
      <c r="G39" s="149">
        <v>113383.39719600392</v>
      </c>
      <c r="H39" s="149">
        <v>117249.91462058984</v>
      </c>
      <c r="I39" s="149">
        <v>193189.26115304831</v>
      </c>
      <c r="J39" s="149">
        <v>393841.78332691238</v>
      </c>
      <c r="K39" s="149">
        <v>454239.94304714509</v>
      </c>
      <c r="L39" s="149">
        <v>410406.36067776236</v>
      </c>
      <c r="M39" s="149">
        <v>463239.504565034</v>
      </c>
      <c r="N39" s="149">
        <v>494863.83151867648</v>
      </c>
      <c r="O39" s="149">
        <v>522663.56052779837</v>
      </c>
      <c r="P39" s="149">
        <v>542209.68219636986</v>
      </c>
      <c r="Q39" s="149">
        <v>514385.91989527881</v>
      </c>
      <c r="R39" s="149">
        <v>495166.45665097568</v>
      </c>
      <c r="S39" s="149">
        <v>499901.23894564051</v>
      </c>
      <c r="T39" s="149">
        <v>503787.93048388651</v>
      </c>
      <c r="U39" s="149">
        <v>501970.41926942935</v>
      </c>
      <c r="V39" s="149">
        <v>665594.50546624209</v>
      </c>
      <c r="W39" s="149">
        <v>780277.54160627921</v>
      </c>
      <c r="X39" s="149">
        <v>851476.57482101931</v>
      </c>
      <c r="Y39" s="149">
        <v>794754.39088463213</v>
      </c>
      <c r="Z39" s="149">
        <v>683990.84773577342</v>
      </c>
      <c r="AA39" s="149">
        <v>519875.91266298306</v>
      </c>
      <c r="AB39" s="150">
        <v>367040.21691506082</v>
      </c>
      <c r="AC39" s="151">
        <v>234485002.14309636</v>
      </c>
      <c r="AD39" s="1">
        <v>103920492.99934791</v>
      </c>
      <c r="AF39" s="1" t="s">
        <v>1</v>
      </c>
      <c r="AG39" s="1">
        <v>8</v>
      </c>
    </row>
    <row r="40" spans="1:33" ht="15" x14ac:dyDescent="0.2">
      <c r="A40" s="191"/>
      <c r="B40" s="194"/>
      <c r="C40" s="100" t="s">
        <v>36</v>
      </c>
      <c r="D40" s="101">
        <v>3</v>
      </c>
      <c r="E40" s="145">
        <v>184627.24847204777</v>
      </c>
      <c r="F40" s="146">
        <v>147465.53627706741</v>
      </c>
      <c r="G40" s="146">
        <v>128132.02844514277</v>
      </c>
      <c r="H40" s="146">
        <v>124474.20643567463</v>
      </c>
      <c r="I40" s="146">
        <v>155657.09452760892</v>
      </c>
      <c r="J40" s="146">
        <v>207364.55139872272</v>
      </c>
      <c r="K40" s="146">
        <v>297410.50835827884</v>
      </c>
      <c r="L40" s="146">
        <v>335743.16821395926</v>
      </c>
      <c r="M40" s="146">
        <v>418815.0360128365</v>
      </c>
      <c r="N40" s="146">
        <v>478051.98445879866</v>
      </c>
      <c r="O40" s="146">
        <v>503909.27395720291</v>
      </c>
      <c r="P40" s="146">
        <v>520252.56909851445</v>
      </c>
      <c r="Q40" s="146">
        <v>511460.3503428062</v>
      </c>
      <c r="R40" s="146">
        <v>473061.15806507075</v>
      </c>
      <c r="S40" s="146">
        <v>427736.22215205571</v>
      </c>
      <c r="T40" s="146">
        <v>400811.64719949861</v>
      </c>
      <c r="U40" s="146">
        <v>381118.65228942293</v>
      </c>
      <c r="V40" s="146">
        <v>558228.1175136636</v>
      </c>
      <c r="W40" s="146">
        <v>696029.50771666761</v>
      </c>
      <c r="X40" s="146">
        <v>753348.03563589498</v>
      </c>
      <c r="Y40" s="146">
        <v>710748.08557325171</v>
      </c>
      <c r="Z40" s="146">
        <v>623050.9811221878</v>
      </c>
      <c r="AA40" s="146">
        <v>501284.20874380216</v>
      </c>
      <c r="AB40" s="147">
        <v>382277.78386358428</v>
      </c>
      <c r="AC40" s="152">
        <v>29763173.867621284</v>
      </c>
      <c r="AD40" s="1">
        <v>13352880.185370499</v>
      </c>
      <c r="AF40" s="1" t="s">
        <v>3</v>
      </c>
      <c r="AG40" s="1">
        <v>8</v>
      </c>
    </row>
    <row r="41" spans="1:33" ht="15" x14ac:dyDescent="0.2">
      <c r="A41" s="191"/>
      <c r="B41" s="194"/>
      <c r="C41" s="106" t="s">
        <v>37</v>
      </c>
      <c r="D41" s="107">
        <v>7</v>
      </c>
      <c r="E41" s="143">
        <v>183774.25228574075</v>
      </c>
      <c r="F41" s="143">
        <v>144868.63379466505</v>
      </c>
      <c r="G41" s="143">
        <v>123412.90116633932</v>
      </c>
      <c r="H41" s="143">
        <v>114522.01695357155</v>
      </c>
      <c r="I41" s="143">
        <v>122531.2845551288</v>
      </c>
      <c r="J41" s="143">
        <v>132518.14748972119</v>
      </c>
      <c r="K41" s="143">
        <v>172087.66735478435</v>
      </c>
      <c r="L41" s="143">
        <v>191535.21436944857</v>
      </c>
      <c r="M41" s="143">
        <v>280299.10431315645</v>
      </c>
      <c r="N41" s="143">
        <v>346197.3120327444</v>
      </c>
      <c r="O41" s="143">
        <v>381642.71747506299</v>
      </c>
      <c r="P41" s="143">
        <v>398111.61223069543</v>
      </c>
      <c r="Q41" s="143">
        <v>401033.33398958395</v>
      </c>
      <c r="R41" s="143">
        <v>378195.66949540883</v>
      </c>
      <c r="S41" s="143">
        <v>338377.84149942419</v>
      </c>
      <c r="T41" s="143">
        <v>311567.46051724732</v>
      </c>
      <c r="U41" s="143">
        <v>298884.99480227585</v>
      </c>
      <c r="V41" s="143">
        <v>488177.88434941514</v>
      </c>
      <c r="W41" s="143">
        <v>631195.45728741691</v>
      </c>
      <c r="X41" s="143">
        <v>726876.08015881653</v>
      </c>
      <c r="Y41" s="143">
        <v>696494.29530117719</v>
      </c>
      <c r="Z41" s="143">
        <v>593472.74931614706</v>
      </c>
      <c r="AA41" s="143">
        <v>450101.67632312642</v>
      </c>
      <c r="AB41" s="144">
        <v>329348.20229102846</v>
      </c>
      <c r="AC41" s="153">
        <v>57646585.565464884</v>
      </c>
      <c r="AD41" s="1">
        <v>23280916.825075332</v>
      </c>
      <c r="AF41" s="1" t="s">
        <v>2</v>
      </c>
      <c r="AG41" s="1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>
        <v>5130646.1212289222</v>
      </c>
      <c r="F42" s="109">
        <v>4097441.5011802306</v>
      </c>
      <c r="G42" s="109">
        <v>3629337.7346158861</v>
      </c>
      <c r="H42" s="109">
        <v>3637324.9450144116</v>
      </c>
      <c r="I42" s="109">
        <v>5381664.7596827429</v>
      </c>
      <c r="J42" s="109">
        <v>9820398.1364893764</v>
      </c>
      <c r="K42" s="109">
        <v>11635884.000548374</v>
      </c>
      <c r="L42" s="109">
        <v>10966509.579461027</v>
      </c>
      <c r="M42" s="109">
        <v>12946568.434096318</v>
      </c>
      <c r="N42" s="109">
        <v>14249677.599497814</v>
      </c>
      <c r="O42" s="109">
        <v>15159161.615280816</v>
      </c>
      <c r="P42" s="109">
        <v>15733942.319034178</v>
      </c>
      <c r="Q42" s="109">
        <v>15143718.706756363</v>
      </c>
      <c r="R42" s="109">
        <v>14465048.750333562</v>
      </c>
      <c r="S42" s="109">
        <v>14149779.574810587</v>
      </c>
      <c r="T42" s="109">
        <v>13962953.705380844</v>
      </c>
      <c r="U42" s="109">
        <v>13776929.725142216</v>
      </c>
      <c r="V42" s="109">
        <v>19069414.15777798</v>
      </c>
      <c r="W42" s="109">
        <v>22892285.097893786</v>
      </c>
      <c r="X42" s="109">
        <v>25229184.739260804</v>
      </c>
      <c r="Y42" s="109">
        <v>23697546.532405268</v>
      </c>
      <c r="Z42" s="109">
        <v>20387269.991030835</v>
      </c>
      <c r="AA42" s="109">
        <v>15571958.526415935</v>
      </c>
      <c r="AB42" s="142">
        <v>11160115.32284423</v>
      </c>
      <c r="AC42" s="152">
        <v>321894761.57618248</v>
      </c>
      <c r="AD42" s="152">
        <v>140554290.00979376</v>
      </c>
    </row>
    <row r="43" spans="1:33" ht="15" x14ac:dyDescent="0.2">
      <c r="A43" s="191">
        <v>46631</v>
      </c>
      <c r="B43" s="194">
        <v>310566386.99471015</v>
      </c>
      <c r="C43" s="94" t="s">
        <v>35</v>
      </c>
      <c r="D43" s="95">
        <v>22</v>
      </c>
      <c r="E43" s="148">
        <v>147397.70190618484</v>
      </c>
      <c r="F43" s="149">
        <v>115566.31131999716</v>
      </c>
      <c r="G43" s="149">
        <v>104964.39699031791</v>
      </c>
      <c r="H43" s="149">
        <v>108462.99346780128</v>
      </c>
      <c r="I43" s="149">
        <v>181576.30078786236</v>
      </c>
      <c r="J43" s="149">
        <v>376723.77411299181</v>
      </c>
      <c r="K43" s="149">
        <v>443964.46900492761</v>
      </c>
      <c r="L43" s="149">
        <v>398946.34118610388</v>
      </c>
      <c r="M43" s="149">
        <v>452408.84216039366</v>
      </c>
      <c r="N43" s="149">
        <v>482506.41227968608</v>
      </c>
      <c r="O43" s="149">
        <v>509830.35895922116</v>
      </c>
      <c r="P43" s="149">
        <v>531840.05930925859</v>
      </c>
      <c r="Q43" s="149">
        <v>506269.41485919198</v>
      </c>
      <c r="R43" s="149">
        <v>485485.88263146335</v>
      </c>
      <c r="S43" s="149">
        <v>490531.35428062902</v>
      </c>
      <c r="T43" s="149">
        <v>493118.47321292921</v>
      </c>
      <c r="U43" s="149">
        <v>494999.16531156219</v>
      </c>
      <c r="V43" s="149">
        <v>676557.99973191682</v>
      </c>
      <c r="W43" s="149">
        <v>799692.07668989978</v>
      </c>
      <c r="X43" s="149">
        <v>829582.56253847049</v>
      </c>
      <c r="Y43" s="149">
        <v>769072.40723098279</v>
      </c>
      <c r="Z43" s="149">
        <v>652437.39222572022</v>
      </c>
      <c r="AA43" s="149">
        <v>494361.70078456611</v>
      </c>
      <c r="AB43" s="150">
        <v>351009.36814464419</v>
      </c>
      <c r="AC43" s="151">
        <v>239740726.7007879</v>
      </c>
      <c r="AD43" s="1">
        <v>106610598.69218966</v>
      </c>
      <c r="AF43" s="1" t="s">
        <v>1</v>
      </c>
      <c r="AG43" s="1">
        <v>9</v>
      </c>
    </row>
    <row r="44" spans="1:33" ht="15" x14ac:dyDescent="0.2">
      <c r="A44" s="191"/>
      <c r="B44" s="194"/>
      <c r="C44" s="100" t="s">
        <v>36</v>
      </c>
      <c r="D44" s="101">
        <v>4</v>
      </c>
      <c r="E44" s="145">
        <v>177952.3234432324</v>
      </c>
      <c r="F44" s="146">
        <v>140587.20175220087</v>
      </c>
      <c r="G44" s="146">
        <v>123072.52523206639</v>
      </c>
      <c r="H44" s="146">
        <v>118636.91865700824</v>
      </c>
      <c r="I44" s="146">
        <v>147843.00793246043</v>
      </c>
      <c r="J44" s="146">
        <v>197416.08730221452</v>
      </c>
      <c r="K44" s="146">
        <v>289361.55089086946</v>
      </c>
      <c r="L44" s="146">
        <v>329365.40204998228</v>
      </c>
      <c r="M44" s="146">
        <v>409699.11274418049</v>
      </c>
      <c r="N44" s="146">
        <v>462371.44997404475</v>
      </c>
      <c r="O44" s="146">
        <v>491970.78042184358</v>
      </c>
      <c r="P44" s="146">
        <v>510236.29334504553</v>
      </c>
      <c r="Q44" s="146">
        <v>497047.09110699518</v>
      </c>
      <c r="R44" s="146">
        <v>454865.55794329784</v>
      </c>
      <c r="S44" s="146">
        <v>408981.34354192187</v>
      </c>
      <c r="T44" s="146">
        <v>382553.87007412838</v>
      </c>
      <c r="U44" s="146">
        <v>364143.28908450308</v>
      </c>
      <c r="V44" s="146">
        <v>557036.3465641943</v>
      </c>
      <c r="W44" s="146">
        <v>711940.68351978203</v>
      </c>
      <c r="X44" s="146">
        <v>744015.78199256852</v>
      </c>
      <c r="Y44" s="146">
        <v>695993.67686561262</v>
      </c>
      <c r="Z44" s="146">
        <v>610585.93321105128</v>
      </c>
      <c r="AA44" s="146">
        <v>493042.84060569765</v>
      </c>
      <c r="AB44" s="147">
        <v>383796.68844769784</v>
      </c>
      <c r="AC44" s="152">
        <v>38810063.0268104</v>
      </c>
      <c r="AD44" s="1">
        <v>17244936.761143774</v>
      </c>
      <c r="AF44" s="1" t="s">
        <v>3</v>
      </c>
      <c r="AG44" s="1">
        <v>9</v>
      </c>
    </row>
    <row r="45" spans="1:33" ht="15" x14ac:dyDescent="0.2">
      <c r="A45" s="191"/>
      <c r="B45" s="194"/>
      <c r="C45" s="106" t="s">
        <v>37</v>
      </c>
      <c r="D45" s="107">
        <v>4</v>
      </c>
      <c r="E45" s="143">
        <v>183603.52945169454</v>
      </c>
      <c r="F45" s="143">
        <v>144547.53827308401</v>
      </c>
      <c r="G45" s="143">
        <v>121850.09039270299</v>
      </c>
      <c r="H45" s="143">
        <v>112882.77046394527</v>
      </c>
      <c r="I45" s="143">
        <v>117858.97634152461</v>
      </c>
      <c r="J45" s="143">
        <v>132257.07636459664</v>
      </c>
      <c r="K45" s="143">
        <v>166295.33498162017</v>
      </c>
      <c r="L45" s="143">
        <v>183154.71258957026</v>
      </c>
      <c r="M45" s="143">
        <v>263048.76385875558</v>
      </c>
      <c r="N45" s="143">
        <v>323312.4810649798</v>
      </c>
      <c r="O45" s="143">
        <v>355409.84877684864</v>
      </c>
      <c r="P45" s="143">
        <v>373773.60890430404</v>
      </c>
      <c r="Q45" s="143">
        <v>375343.39621873858</v>
      </c>
      <c r="R45" s="143">
        <v>359027.64090635913</v>
      </c>
      <c r="S45" s="143">
        <v>327602.92204280832</v>
      </c>
      <c r="T45" s="143">
        <v>302862.57983620337</v>
      </c>
      <c r="U45" s="143">
        <v>290868.05646176095</v>
      </c>
      <c r="V45" s="143">
        <v>486034.67453907803</v>
      </c>
      <c r="W45" s="143">
        <v>655155.5469950391</v>
      </c>
      <c r="X45" s="143">
        <v>724611.60721856158</v>
      </c>
      <c r="Y45" s="143">
        <v>691050.27365524729</v>
      </c>
      <c r="Z45" s="143">
        <v>576137.80053428467</v>
      </c>
      <c r="AA45" s="143">
        <v>426846.78208177886</v>
      </c>
      <c r="AB45" s="144">
        <v>310363.30482447898</v>
      </c>
      <c r="AC45" s="153">
        <v>32015597.26711186</v>
      </c>
      <c r="AD45" s="1">
        <v>12617616.042641314</v>
      </c>
      <c r="AF45" s="1" t="s">
        <v>2</v>
      </c>
      <c r="AG45" s="1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>
        <v>4688972.853515774</v>
      </c>
      <c r="F46" s="109">
        <v>3682997.8091410766</v>
      </c>
      <c r="G46" s="109">
        <v>3288907.1962860716</v>
      </c>
      <c r="H46" s="109">
        <v>3312264.6127754417</v>
      </c>
      <c r="I46" s="109">
        <v>5057486.5544289127</v>
      </c>
      <c r="J46" s="109">
        <v>9606615.6851530652</v>
      </c>
      <c r="K46" s="109">
        <v>11589845.861598367</v>
      </c>
      <c r="L46" s="109">
        <v>10826899.964652495</v>
      </c>
      <c r="M46" s="109">
        <v>12643986.033940405</v>
      </c>
      <c r="N46" s="109">
        <v>13757876.794309191</v>
      </c>
      <c r="O46" s="109">
        <v>14605790.413897635</v>
      </c>
      <c r="P46" s="109">
        <v>15236520.913801085</v>
      </c>
      <c r="Q46" s="109">
        <v>14627489.076205157</v>
      </c>
      <c r="R46" s="109">
        <v>13936262.213290822</v>
      </c>
      <c r="S46" s="109">
        <v>13738026.856512761</v>
      </c>
      <c r="T46" s="109">
        <v>13590272.210325768</v>
      </c>
      <c r="U46" s="109">
        <v>13510027.019039422</v>
      </c>
      <c r="V46" s="109">
        <v>19056560.078515261</v>
      </c>
      <c r="W46" s="109">
        <v>23061610.609237079</v>
      </c>
      <c r="X46" s="109">
        <v>24125325.932690874</v>
      </c>
      <c r="Y46" s="109">
        <v>22467768.76116506</v>
      </c>
      <c r="Z46" s="109">
        <v>19100517.56394719</v>
      </c>
      <c r="AA46" s="109">
        <v>14555515.90801036</v>
      </c>
      <c r="AB46" s="142">
        <v>10498846.07227088</v>
      </c>
      <c r="AC46" s="152">
        <v>310566386.99471015</v>
      </c>
      <c r="AD46" s="152">
        <v>136473151.49597475</v>
      </c>
    </row>
    <row r="47" spans="1:33" ht="15" x14ac:dyDescent="0.2">
      <c r="A47" s="191">
        <v>46661</v>
      </c>
      <c r="B47" s="194">
        <v>319724228.67121029</v>
      </c>
      <c r="C47" s="94" t="s">
        <v>35</v>
      </c>
      <c r="D47" s="95">
        <v>20</v>
      </c>
      <c r="E47" s="148">
        <v>154184.88052922511</v>
      </c>
      <c r="F47" s="149">
        <v>121760.38353986279</v>
      </c>
      <c r="G47" s="149">
        <v>109139.31111723682</v>
      </c>
      <c r="H47" s="149">
        <v>112766.29382715859</v>
      </c>
      <c r="I47" s="149">
        <v>181266.88949713449</v>
      </c>
      <c r="J47" s="149">
        <v>351112.78479448124</v>
      </c>
      <c r="K47" s="149">
        <v>432547.58575854579</v>
      </c>
      <c r="L47" s="149">
        <v>405565.0147696425</v>
      </c>
      <c r="M47" s="149">
        <v>462939.66165402625</v>
      </c>
      <c r="N47" s="149">
        <v>495449.92686290451</v>
      </c>
      <c r="O47" s="149">
        <v>520965.26706310658</v>
      </c>
      <c r="P47" s="149">
        <v>542103.70451370662</v>
      </c>
      <c r="Q47" s="149">
        <v>520382.00230240263</v>
      </c>
      <c r="R47" s="149">
        <v>500418.75621893938</v>
      </c>
      <c r="S47" s="149">
        <v>503798.04771847167</v>
      </c>
      <c r="T47" s="149">
        <v>500168.92596798093</v>
      </c>
      <c r="U47" s="149">
        <v>502735.86150147597</v>
      </c>
      <c r="V47" s="149">
        <v>713350.90182107792</v>
      </c>
      <c r="W47" s="149">
        <v>827293.59660444374</v>
      </c>
      <c r="X47" s="149">
        <v>831039.33417125873</v>
      </c>
      <c r="Y47" s="149">
        <v>769636.64930687356</v>
      </c>
      <c r="Z47" s="149">
        <v>657243.0270277143</v>
      </c>
      <c r="AA47" s="149">
        <v>510118.79268052522</v>
      </c>
      <c r="AB47" s="150">
        <v>367247.25630193128</v>
      </c>
      <c r="AC47" s="151">
        <v>221864697.1110025</v>
      </c>
      <c r="AD47" s="1">
        <v>99090543.371453136</v>
      </c>
      <c r="AF47" s="1" t="s">
        <v>1</v>
      </c>
      <c r="AG47" s="1">
        <v>10</v>
      </c>
    </row>
    <row r="48" spans="1:33" ht="15" x14ac:dyDescent="0.2">
      <c r="A48" s="191"/>
      <c r="B48" s="194"/>
      <c r="C48" s="100" t="s">
        <v>36</v>
      </c>
      <c r="D48" s="101">
        <v>5</v>
      </c>
      <c r="E48" s="145">
        <v>187503.90154047386</v>
      </c>
      <c r="F48" s="146">
        <v>146871.03383748903</v>
      </c>
      <c r="G48" s="146">
        <v>129728.81430821827</v>
      </c>
      <c r="H48" s="146">
        <v>124831.28295312388</v>
      </c>
      <c r="I48" s="146">
        <v>156530.25642704387</v>
      </c>
      <c r="J48" s="146">
        <v>200755.20877726222</v>
      </c>
      <c r="K48" s="146">
        <v>296448.13733262767</v>
      </c>
      <c r="L48" s="146">
        <v>335196.93441122846</v>
      </c>
      <c r="M48" s="146">
        <v>417374.10039278411</v>
      </c>
      <c r="N48" s="146">
        <v>468516.35005451815</v>
      </c>
      <c r="O48" s="146">
        <v>497009.081916344</v>
      </c>
      <c r="P48" s="146">
        <v>511000.50145091431</v>
      </c>
      <c r="Q48" s="146">
        <v>501261.66697237251</v>
      </c>
      <c r="R48" s="146">
        <v>463988.87927212234</v>
      </c>
      <c r="S48" s="146">
        <v>425849.96857541689</v>
      </c>
      <c r="T48" s="146">
        <v>399646.18291623896</v>
      </c>
      <c r="U48" s="146">
        <v>387268.48863497947</v>
      </c>
      <c r="V48" s="146">
        <v>611389.9524505958</v>
      </c>
      <c r="W48" s="146">
        <v>737734.22341995395</v>
      </c>
      <c r="X48" s="146">
        <v>736310.87980055565</v>
      </c>
      <c r="Y48" s="146">
        <v>688631.53505469928</v>
      </c>
      <c r="Z48" s="146">
        <v>603923.98799686623</v>
      </c>
      <c r="AA48" s="146">
        <v>489703.44227083481</v>
      </c>
      <c r="AB48" s="147">
        <v>379857.28252467583</v>
      </c>
      <c r="AC48" s="152">
        <v>49486660.466456696</v>
      </c>
      <c r="AD48" s="1">
        <v>22035560.772984602</v>
      </c>
      <c r="AF48" s="1" t="s">
        <v>3</v>
      </c>
      <c r="AG48" s="1">
        <v>10</v>
      </c>
    </row>
    <row r="49" spans="1:33" ht="15" x14ac:dyDescent="0.2">
      <c r="A49" s="191"/>
      <c r="B49" s="194"/>
      <c r="C49" s="106" t="s">
        <v>37</v>
      </c>
      <c r="D49" s="107">
        <v>6</v>
      </c>
      <c r="E49" s="143">
        <v>182944.2721888372</v>
      </c>
      <c r="F49" s="143">
        <v>142624.34567996682</v>
      </c>
      <c r="G49" s="143">
        <v>120115.32487021557</v>
      </c>
      <c r="H49" s="143">
        <v>111009.3364991276</v>
      </c>
      <c r="I49" s="143">
        <v>117366.524409712</v>
      </c>
      <c r="J49" s="143">
        <v>121763.70915208297</v>
      </c>
      <c r="K49" s="143">
        <v>165963.73035487419</v>
      </c>
      <c r="L49" s="143">
        <v>188189.12609196451</v>
      </c>
      <c r="M49" s="143">
        <v>272350.21780429338</v>
      </c>
      <c r="N49" s="143">
        <v>331820.16939098027</v>
      </c>
      <c r="O49" s="143">
        <v>363346.26740510919</v>
      </c>
      <c r="P49" s="143">
        <v>383069.47054485837</v>
      </c>
      <c r="Q49" s="143">
        <v>385255.86179729574</v>
      </c>
      <c r="R49" s="143">
        <v>365872.53937016206</v>
      </c>
      <c r="S49" s="143">
        <v>333387.6391909474</v>
      </c>
      <c r="T49" s="143">
        <v>306384.3713560623</v>
      </c>
      <c r="U49" s="143">
        <v>300094.12598495191</v>
      </c>
      <c r="V49" s="143">
        <v>527534.73216807481</v>
      </c>
      <c r="W49" s="143">
        <v>665171.84532978758</v>
      </c>
      <c r="X49" s="143">
        <v>692670.26638153824</v>
      </c>
      <c r="Y49" s="143">
        <v>657905.08191820385</v>
      </c>
      <c r="Z49" s="143">
        <v>562808.9498897203</v>
      </c>
      <c r="AA49" s="143">
        <v>435749.46322765242</v>
      </c>
      <c r="AB49" s="144">
        <v>328747.81128542544</v>
      </c>
      <c r="AC49" s="153">
        <v>48372871.093751073</v>
      </c>
      <c r="AD49" s="1">
        <v>19378618.73361975</v>
      </c>
      <c r="AF49" s="1" t="s">
        <v>2</v>
      </c>
      <c r="AG49" s="1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>
        <v>5118882.7514198944</v>
      </c>
      <c r="F50" s="109">
        <v>4025308.9140645019</v>
      </c>
      <c r="G50" s="109">
        <v>3552122.2431071214</v>
      </c>
      <c r="H50" s="109">
        <v>3545538.3103035567</v>
      </c>
      <c r="I50" s="109">
        <v>5112188.2185361814</v>
      </c>
      <c r="J50" s="109">
        <v>8756613.9946884345</v>
      </c>
      <c r="K50" s="109">
        <v>11128974.783963298</v>
      </c>
      <c r="L50" s="109">
        <v>10916419.72400078</v>
      </c>
      <c r="M50" s="109">
        <v>12979765.041870207</v>
      </c>
      <c r="N50" s="109">
        <v>14242501.303876562</v>
      </c>
      <c r="O50" s="109">
        <v>15084428.355274508</v>
      </c>
      <c r="P50" s="109">
        <v>15695493.420797855</v>
      </c>
      <c r="Q50" s="109">
        <v>15225483.551693691</v>
      </c>
      <c r="R50" s="109">
        <v>14523554.756960372</v>
      </c>
      <c r="S50" s="109">
        <v>14205536.632392202</v>
      </c>
      <c r="T50" s="109">
        <v>13839915.662077187</v>
      </c>
      <c r="U50" s="109">
        <v>13791624.429114128</v>
      </c>
      <c r="V50" s="109">
        <v>20489176.191682987</v>
      </c>
      <c r="W50" s="109">
        <v>24225574.121167369</v>
      </c>
      <c r="X50" s="109">
        <v>24458362.680717181</v>
      </c>
      <c r="Y50" s="109">
        <v>22783321.152920194</v>
      </c>
      <c r="Z50" s="109">
        <v>19541334.179876938</v>
      </c>
      <c r="AA50" s="109">
        <v>15265389.844330592</v>
      </c>
      <c r="AB50" s="142">
        <v>11216718.406374559</v>
      </c>
      <c r="AC50" s="152">
        <v>319724228.67121029</v>
      </c>
      <c r="AD50" s="152">
        <v>140504722.87805748</v>
      </c>
    </row>
    <row r="51" spans="1:33" ht="15" x14ac:dyDescent="0.2">
      <c r="A51" s="191">
        <v>46692</v>
      </c>
      <c r="B51" s="194">
        <v>311319159.2831679</v>
      </c>
      <c r="C51" s="94" t="s">
        <v>35</v>
      </c>
      <c r="D51" s="95">
        <v>20</v>
      </c>
      <c r="E51" s="148">
        <v>152409.87209733983</v>
      </c>
      <c r="F51" s="149">
        <v>118830.62059221299</v>
      </c>
      <c r="G51" s="149">
        <v>105365.67928701697</v>
      </c>
      <c r="H51" s="149">
        <v>108037.67207343767</v>
      </c>
      <c r="I51" s="149">
        <v>174620.92446472021</v>
      </c>
      <c r="J51" s="149">
        <v>340258.0769538937</v>
      </c>
      <c r="K51" s="149">
        <v>428363.81044563558</v>
      </c>
      <c r="L51" s="149">
        <v>399881.74981570872</v>
      </c>
      <c r="M51" s="149">
        <v>456983.92550145095</v>
      </c>
      <c r="N51" s="149">
        <v>487434.44702217123</v>
      </c>
      <c r="O51" s="149">
        <v>516007.85858610162</v>
      </c>
      <c r="P51" s="149">
        <v>537654.55422534619</v>
      </c>
      <c r="Q51" s="149">
        <v>515451.68299687101</v>
      </c>
      <c r="R51" s="149">
        <v>497507.56806047919</v>
      </c>
      <c r="S51" s="149">
        <v>507972.75405436882</v>
      </c>
      <c r="T51" s="149">
        <v>511252.21652330732</v>
      </c>
      <c r="U51" s="149">
        <v>517684.7297431801</v>
      </c>
      <c r="V51" s="149">
        <v>744294.4391895337</v>
      </c>
      <c r="W51" s="149">
        <v>833396.73726261838</v>
      </c>
      <c r="X51" s="149">
        <v>834216.16910298553</v>
      </c>
      <c r="Y51" s="149">
        <v>771841.04939834168</v>
      </c>
      <c r="Z51" s="149">
        <v>664449.7812371474</v>
      </c>
      <c r="AA51" s="149">
        <v>512481.16534217255</v>
      </c>
      <c r="AB51" s="150">
        <v>363009.95868316613</v>
      </c>
      <c r="AC51" s="151">
        <v>221988148.85318416</v>
      </c>
      <c r="AD51" s="1">
        <v>98956629.730579689</v>
      </c>
      <c r="AF51" s="1" t="s">
        <v>1</v>
      </c>
      <c r="AG51" s="1">
        <v>11</v>
      </c>
    </row>
    <row r="52" spans="1:33" ht="15" x14ac:dyDescent="0.2">
      <c r="A52" s="191"/>
      <c r="B52" s="194"/>
      <c r="C52" s="100" t="s">
        <v>36</v>
      </c>
      <c r="D52" s="101">
        <v>4</v>
      </c>
      <c r="E52" s="145">
        <v>182502.31887083777</v>
      </c>
      <c r="F52" s="146">
        <v>143523.20284394216</v>
      </c>
      <c r="G52" s="146">
        <v>125041.41509559768</v>
      </c>
      <c r="H52" s="146">
        <v>119304.14298511141</v>
      </c>
      <c r="I52" s="146">
        <v>151111.09279208173</v>
      </c>
      <c r="J52" s="146">
        <v>196018.91933514306</v>
      </c>
      <c r="K52" s="146">
        <v>290477.15084960486</v>
      </c>
      <c r="L52" s="146">
        <v>337765.85146309703</v>
      </c>
      <c r="M52" s="146">
        <v>421346.57737460488</v>
      </c>
      <c r="N52" s="146">
        <v>471166.83169476961</v>
      </c>
      <c r="O52" s="146">
        <v>500958.41900935018</v>
      </c>
      <c r="P52" s="146">
        <v>517607.98151838814</v>
      </c>
      <c r="Q52" s="146">
        <v>511598.52698751917</v>
      </c>
      <c r="R52" s="146">
        <v>473331.16422217141</v>
      </c>
      <c r="S52" s="146">
        <v>433794.5565277572</v>
      </c>
      <c r="T52" s="146">
        <v>414519.86591159791</v>
      </c>
      <c r="U52" s="146">
        <v>403929.24441158579</v>
      </c>
      <c r="V52" s="146">
        <v>631428.12012047251</v>
      </c>
      <c r="W52" s="146">
        <v>745410.01429956814</v>
      </c>
      <c r="X52" s="146">
        <v>745028.84484737262</v>
      </c>
      <c r="Y52" s="146">
        <v>698317.28296951752</v>
      </c>
      <c r="Z52" s="146">
        <v>613676.15246427117</v>
      </c>
      <c r="AA52" s="146">
        <v>499407.44624979683</v>
      </c>
      <c r="AB52" s="147">
        <v>388084.96143780864</v>
      </c>
      <c r="AC52" s="152">
        <v>40061400.337127864</v>
      </c>
      <c r="AD52" s="1">
        <v>17944076.076483365</v>
      </c>
      <c r="AF52" s="1" t="s">
        <v>3</v>
      </c>
      <c r="AG52" s="1">
        <v>11</v>
      </c>
    </row>
    <row r="53" spans="1:33" ht="15" x14ac:dyDescent="0.2">
      <c r="A53" s="191"/>
      <c r="B53" s="194"/>
      <c r="C53" s="106" t="s">
        <v>37</v>
      </c>
      <c r="D53" s="107">
        <v>6</v>
      </c>
      <c r="E53" s="143">
        <v>179345.17582624225</v>
      </c>
      <c r="F53" s="143">
        <v>138156.53855908368</v>
      </c>
      <c r="G53" s="143">
        <v>117255.3352806036</v>
      </c>
      <c r="H53" s="143">
        <v>106719.45074735933</v>
      </c>
      <c r="I53" s="143">
        <v>112918.42325690808</v>
      </c>
      <c r="J53" s="143">
        <v>121458.16391321522</v>
      </c>
      <c r="K53" s="143">
        <v>162558.1217960768</v>
      </c>
      <c r="L53" s="143">
        <v>179651.13689460023</v>
      </c>
      <c r="M53" s="143">
        <v>264420.85605141707</v>
      </c>
      <c r="N53" s="143">
        <v>332309.44621172705</v>
      </c>
      <c r="O53" s="143">
        <v>370531.16344884026</v>
      </c>
      <c r="P53" s="143">
        <v>391434.06325864891</v>
      </c>
      <c r="Q53" s="143">
        <v>398342.07023327256</v>
      </c>
      <c r="R53" s="143">
        <v>381818.51761536079</v>
      </c>
      <c r="S53" s="143">
        <v>350280.65215824387</v>
      </c>
      <c r="T53" s="143">
        <v>325509.94565880054</v>
      </c>
      <c r="U53" s="143">
        <v>313798.47375451407</v>
      </c>
      <c r="V53" s="143">
        <v>546851.27786500019</v>
      </c>
      <c r="W53" s="143">
        <v>683851.25966987631</v>
      </c>
      <c r="X53" s="143">
        <v>717587.43520380394</v>
      </c>
      <c r="Y53" s="143">
        <v>672777.75649591535</v>
      </c>
      <c r="Z53" s="143">
        <v>577057.68883730692</v>
      </c>
      <c r="AA53" s="143">
        <v>440638.82788841112</v>
      </c>
      <c r="AB53" s="144">
        <v>326329.90151742054</v>
      </c>
      <c r="AC53" s="153">
        <v>49269610.092855893</v>
      </c>
      <c r="AD53" s="1">
        <v>19848577.951712556</v>
      </c>
      <c r="AF53" s="1" t="s">
        <v>2</v>
      </c>
      <c r="AG53" s="1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>
        <v>4854277.7723876014</v>
      </c>
      <c r="F54" s="109">
        <v>3779644.45457453</v>
      </c>
      <c r="G54" s="109">
        <v>3311011.2578063514</v>
      </c>
      <c r="H54" s="109">
        <v>3278286.7178933551</v>
      </c>
      <c r="I54" s="109">
        <v>4774373.4000041801</v>
      </c>
      <c r="J54" s="109">
        <v>8317986.1998977382</v>
      </c>
      <c r="K54" s="109">
        <v>10704533.543087592</v>
      </c>
      <c r="L54" s="109">
        <v>10426605.223534163</v>
      </c>
      <c r="M54" s="109">
        <v>12411589.955835942</v>
      </c>
      <c r="N54" s="109">
        <v>13627212.944492865</v>
      </c>
      <c r="O54" s="109">
        <v>14547177.828452475</v>
      </c>
      <c r="P54" s="109">
        <v>15172127.390132369</v>
      </c>
      <c r="Q54" s="109">
        <v>14745480.189287134</v>
      </c>
      <c r="R54" s="109">
        <v>14134387.123790435</v>
      </c>
      <c r="S54" s="109">
        <v>13996317.220147869</v>
      </c>
      <c r="T54" s="109">
        <v>13836183.46806534</v>
      </c>
      <c r="U54" s="109">
        <v>13852202.415037028</v>
      </c>
      <c r="V54" s="109">
        <v>20692708.931462564</v>
      </c>
      <c r="W54" s="109">
        <v>23752682.360469896</v>
      </c>
      <c r="X54" s="109">
        <v>23969963.372672021</v>
      </c>
      <c r="Y54" s="109">
        <v>22266756.658820394</v>
      </c>
      <c r="Z54" s="109">
        <v>19206046.367623873</v>
      </c>
      <c r="AA54" s="109">
        <v>14891086.059173105</v>
      </c>
      <c r="AB54" s="142">
        <v>10770518.428519081</v>
      </c>
      <c r="AC54" s="152">
        <v>311319159.2831679</v>
      </c>
      <c r="AD54" s="152">
        <v>136749283.75877562</v>
      </c>
    </row>
    <row r="55" spans="1:33" ht="15" x14ac:dyDescent="0.2">
      <c r="A55" s="191">
        <v>46722</v>
      </c>
      <c r="B55" s="194">
        <v>310052994.38628215</v>
      </c>
      <c r="C55" s="94" t="s">
        <v>35</v>
      </c>
      <c r="D55" s="95">
        <v>22</v>
      </c>
      <c r="E55" s="148">
        <v>174440.37649277438</v>
      </c>
      <c r="F55" s="149">
        <v>131785.12419805635</v>
      </c>
      <c r="G55" s="149">
        <v>113680.23484497813</v>
      </c>
      <c r="H55" s="149">
        <v>112418.89354945805</v>
      </c>
      <c r="I55" s="149">
        <v>154385.37036838345</v>
      </c>
      <c r="J55" s="149">
        <v>235481.34372828391</v>
      </c>
      <c r="K55" s="149">
        <v>334691.851531689</v>
      </c>
      <c r="L55" s="149">
        <v>353773.67616706516</v>
      </c>
      <c r="M55" s="149">
        <v>427368.56316158909</v>
      </c>
      <c r="N55" s="149">
        <v>468040.10625213076</v>
      </c>
      <c r="O55" s="149">
        <v>494543.80842791422</v>
      </c>
      <c r="P55" s="149">
        <v>512736.147577581</v>
      </c>
      <c r="Q55" s="149">
        <v>502808.27483771433</v>
      </c>
      <c r="R55" s="149">
        <v>477844.93167250074</v>
      </c>
      <c r="S55" s="149">
        <v>469590.74609166523</v>
      </c>
      <c r="T55" s="149">
        <v>459492.61405549356</v>
      </c>
      <c r="U55" s="149">
        <v>454196.4868381538</v>
      </c>
      <c r="V55" s="149">
        <v>654509.04289837135</v>
      </c>
      <c r="W55" s="149">
        <v>796642.80798493244</v>
      </c>
      <c r="X55" s="149">
        <v>818301.37732172734</v>
      </c>
      <c r="Y55" s="149">
        <v>771786.96737213747</v>
      </c>
      <c r="Z55" s="149">
        <v>688830.11388499336</v>
      </c>
      <c r="AA55" s="149">
        <v>555391.83566490235</v>
      </c>
      <c r="AB55" s="150">
        <v>412031.85748662392</v>
      </c>
      <c r="AC55" s="151">
        <v>232644996.15300059</v>
      </c>
      <c r="AD55" s="1">
        <v>101648697.81179976</v>
      </c>
      <c r="AF55" s="1" t="s">
        <v>1</v>
      </c>
      <c r="AG55" s="1">
        <v>12</v>
      </c>
    </row>
    <row r="56" spans="1:33" ht="15" x14ac:dyDescent="0.2">
      <c r="A56" s="191"/>
      <c r="B56" s="194"/>
      <c r="C56" s="100" t="s">
        <v>36</v>
      </c>
      <c r="D56" s="101">
        <v>3</v>
      </c>
      <c r="E56" s="145">
        <v>204634.90896573465</v>
      </c>
      <c r="F56" s="146">
        <v>157302.05679368079</v>
      </c>
      <c r="G56" s="146">
        <v>134578.42135590024</v>
      </c>
      <c r="H56" s="146">
        <v>127448.1368727923</v>
      </c>
      <c r="I56" s="146">
        <v>155211.99160370795</v>
      </c>
      <c r="J56" s="146">
        <v>200207.42672143498</v>
      </c>
      <c r="K56" s="146">
        <v>275583.13572851807</v>
      </c>
      <c r="L56" s="146">
        <v>314283.88699868286</v>
      </c>
      <c r="M56" s="146">
        <v>401993.2884688889</v>
      </c>
      <c r="N56" s="146">
        <v>452863.88196568994</v>
      </c>
      <c r="O56" s="146">
        <v>481452.212083155</v>
      </c>
      <c r="P56" s="146">
        <v>504801.39662801864</v>
      </c>
      <c r="Q56" s="146">
        <v>494453.9346788525</v>
      </c>
      <c r="R56" s="146">
        <v>460382.91365052026</v>
      </c>
      <c r="S56" s="146">
        <v>424421.25046461564</v>
      </c>
      <c r="T56" s="146">
        <v>406771.9988833401</v>
      </c>
      <c r="U56" s="146">
        <v>400000.45796194667</v>
      </c>
      <c r="V56" s="146">
        <v>617010.1078465496</v>
      </c>
      <c r="W56" s="146">
        <v>749455.05815106642</v>
      </c>
      <c r="X56" s="146">
        <v>765368.52634820563</v>
      </c>
      <c r="Y56" s="146">
        <v>721848.98812331818</v>
      </c>
      <c r="Z56" s="146">
        <v>647759.63188631868</v>
      </c>
      <c r="AA56" s="146">
        <v>527800.99297491461</v>
      </c>
      <c r="AB56" s="147">
        <v>410416.61194233154</v>
      </c>
      <c r="AC56" s="152">
        <v>30108153.651294552</v>
      </c>
      <c r="AD56" s="1">
        <v>13024275.66535113</v>
      </c>
      <c r="AF56" s="1" t="s">
        <v>3</v>
      </c>
      <c r="AG56" s="1">
        <v>12</v>
      </c>
    </row>
    <row r="57" spans="1:33" ht="15" x14ac:dyDescent="0.2">
      <c r="A57" s="191"/>
      <c r="B57" s="194"/>
      <c r="C57" s="106" t="s">
        <v>37</v>
      </c>
      <c r="D57" s="107">
        <v>6</v>
      </c>
      <c r="E57" s="143">
        <v>227375.12187166841</v>
      </c>
      <c r="F57" s="143">
        <v>175159.39938287647</v>
      </c>
      <c r="G57" s="143">
        <v>142274.20871637075</v>
      </c>
      <c r="H57" s="143">
        <v>123670.58328965976</v>
      </c>
      <c r="I57" s="143">
        <v>124240.99925930813</v>
      </c>
      <c r="J57" s="143">
        <v>130173.4529847964</v>
      </c>
      <c r="K57" s="143">
        <v>152959.80627882943</v>
      </c>
      <c r="L57" s="143">
        <v>157839.69692350249</v>
      </c>
      <c r="M57" s="143">
        <v>227283.223169581</v>
      </c>
      <c r="N57" s="143">
        <v>287761.90442363889</v>
      </c>
      <c r="O57" s="143">
        <v>324535.22904243221</v>
      </c>
      <c r="P57" s="143">
        <v>345396.05899882963</v>
      </c>
      <c r="Q57" s="143">
        <v>350972.27954660961</v>
      </c>
      <c r="R57" s="143">
        <v>335118.57858264074</v>
      </c>
      <c r="S57" s="143">
        <v>302890.74284983601</v>
      </c>
      <c r="T57" s="143">
        <v>280267.38818173157</v>
      </c>
      <c r="U57" s="143">
        <v>273504.51316109527</v>
      </c>
      <c r="V57" s="143">
        <v>486091.78633103467</v>
      </c>
      <c r="W57" s="143">
        <v>651632.17886811786</v>
      </c>
      <c r="X57" s="143">
        <v>700667.57036897214</v>
      </c>
      <c r="Y57" s="143">
        <v>676459.20241258899</v>
      </c>
      <c r="Z57" s="143">
        <v>595269.00649970409</v>
      </c>
      <c r="AA57" s="143">
        <v>465762.44468300475</v>
      </c>
      <c r="AB57" s="144">
        <v>346002.0545043255</v>
      </c>
      <c r="AC57" s="153">
        <v>47299844.581986926</v>
      </c>
      <c r="AD57" s="1">
        <v>17313417.689279385</v>
      </c>
      <c r="AF57" s="1" t="s">
        <v>2</v>
      </c>
      <c r="AG57" s="1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>
        <v>5815843.7409682507</v>
      </c>
      <c r="F58" s="109">
        <v>4422135.2990355417</v>
      </c>
      <c r="G58" s="109">
        <v>3758345.6829554439</v>
      </c>
      <c r="H58" s="109">
        <v>3597583.5684444127</v>
      </c>
      <c r="I58" s="109">
        <v>4607560.1184714083</v>
      </c>
      <c r="J58" s="109">
        <v>6562252.5600953298</v>
      </c>
      <c r="K58" s="109">
        <v>9107728.9785556886</v>
      </c>
      <c r="L58" s="109">
        <v>9672910.7182124965</v>
      </c>
      <c r="M58" s="109">
        <v>11971787.593979113</v>
      </c>
      <c r="N58" s="109">
        <v>13382045.409985781</v>
      </c>
      <c r="O58" s="109">
        <v>14271531.795918172</v>
      </c>
      <c r="P58" s="109">
        <v>14866975.790583815</v>
      </c>
      <c r="Q58" s="109">
        <v>14650977.527745932</v>
      </c>
      <c r="R58" s="109">
        <v>13904448.70924242</v>
      </c>
      <c r="S58" s="109">
        <v>13421604.622509498</v>
      </c>
      <c r="T58" s="109">
        <v>13010757.834961269</v>
      </c>
      <c r="U58" s="109">
        <v>12833351.163291795</v>
      </c>
      <c r="V58" s="109">
        <v>19166779.985290024</v>
      </c>
      <c r="W58" s="109">
        <v>23684300.02333042</v>
      </c>
      <c r="X58" s="109">
        <v>24502741.302336454</v>
      </c>
      <c r="Y58" s="109">
        <v>23203615.461032517</v>
      </c>
      <c r="Z58" s="109">
        <v>20669155.440127034</v>
      </c>
      <c r="AA58" s="109">
        <v>16596598.031650625</v>
      </c>
      <c r="AB58" s="142">
        <v>12371963.027558675</v>
      </c>
      <c r="AC58" s="152">
        <v>310052994.38628209</v>
      </c>
      <c r="AD58" s="152">
        <v>131986391.16643026</v>
      </c>
    </row>
    <row r="59" spans="1:33" s="5" customFormat="1" x14ac:dyDescent="0.2">
      <c r="AD59" s="172">
        <v>1637509351.0816858</v>
      </c>
    </row>
    <row r="60" spans="1:33" s="5" customFormat="1" ht="15.75" x14ac:dyDescent="0.2">
      <c r="B60" s="38" t="s">
        <v>44</v>
      </c>
      <c r="Z60" s="6"/>
      <c r="AA60" s="6"/>
      <c r="AB60" s="6"/>
    </row>
    <row r="61" spans="1:33" s="5" customFormat="1" ht="18" x14ac:dyDescent="0.25">
      <c r="B61" s="38" t="s">
        <v>51</v>
      </c>
      <c r="W61" s="37"/>
      <c r="Z61" s="7" t="s">
        <v>58</v>
      </c>
    </row>
  </sheetData>
  <mergeCells count="26">
    <mergeCell ref="D2:E2"/>
    <mergeCell ref="C9:D9"/>
    <mergeCell ref="A11:A14"/>
    <mergeCell ref="B11:B14"/>
    <mergeCell ref="A15:A18"/>
    <mergeCell ref="B15:B18"/>
    <mergeCell ref="A19:A22"/>
    <mergeCell ref="B19:B22"/>
    <mergeCell ref="A23:A26"/>
    <mergeCell ref="B23:B26"/>
    <mergeCell ref="A27:A30"/>
    <mergeCell ref="B27:B30"/>
    <mergeCell ref="A31:A34"/>
    <mergeCell ref="B31:B34"/>
    <mergeCell ref="A35:A38"/>
    <mergeCell ref="B35:B38"/>
    <mergeCell ref="A39:A42"/>
    <mergeCell ref="B39:B42"/>
    <mergeCell ref="A55:A58"/>
    <mergeCell ref="B55:B58"/>
    <mergeCell ref="A43:A46"/>
    <mergeCell ref="B43:B46"/>
    <mergeCell ref="A47:A50"/>
    <mergeCell ref="B47:B50"/>
    <mergeCell ref="A51:A54"/>
    <mergeCell ref="B51:B54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7A42D-FF3A-4E43-B7D3-598CC58E57F2}">
  <sheetPr>
    <tabColor theme="3" tint="0.39997558519241921"/>
    <pageSetUpPr fitToPage="1"/>
  </sheetPr>
  <dimension ref="A1:AG61"/>
  <sheetViews>
    <sheetView showGridLines="0" zoomScale="90" workbookViewId="0">
      <pane xSplit="4" ySplit="10" topLeftCell="E53" activePane="bottomRight" state="frozen"/>
      <selection activeCell="C26" sqref="C26"/>
      <selection pane="topRight" activeCell="C26" sqref="C26"/>
      <selection pane="bottomLeft" activeCell="C26" sqref="C26"/>
      <selection pane="bottomRight" activeCell="C26" sqref="C26"/>
    </sheetView>
  </sheetViews>
  <sheetFormatPr baseColWidth="10" defaultColWidth="0" defaultRowHeight="12.75" x14ac:dyDescent="0.2"/>
  <cols>
    <col min="1" max="1" width="8.28515625" style="1" customWidth="1"/>
    <col min="2" max="2" width="15.5703125" style="1" customWidth="1"/>
    <col min="3" max="4" width="13.28515625" style="1" customWidth="1"/>
    <col min="5" max="5" width="14.42578125" style="1" customWidth="1"/>
    <col min="6" max="21" width="14.42578125" style="1" bestFit="1" customWidth="1"/>
    <col min="22" max="25" width="15.5703125" style="1" bestFit="1" customWidth="1"/>
    <col min="26" max="26" width="16" style="1" customWidth="1"/>
    <col min="27" max="28" width="14.42578125" style="1" bestFit="1" customWidth="1"/>
    <col min="29" max="29" width="17.7109375" style="1" customWidth="1"/>
    <col min="30" max="30" width="19.85546875" style="1" customWidth="1"/>
    <col min="31" max="31" width="3.42578125" style="1" hidden="1" customWidth="1"/>
    <col min="32" max="32" width="5.28515625" style="1" hidden="1" customWidth="1"/>
    <col min="33" max="33" width="9.85546875" style="1" hidden="1" customWidth="1"/>
    <col min="34" max="16384" width="3.42578125" style="1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">
        <v>110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83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>
        <v>2028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93" customFormat="1" ht="32.25" thickBot="1" x14ac:dyDescent="0.25">
      <c r="A10" s="3" t="s">
        <v>122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46753</v>
      </c>
      <c r="B11" s="194">
        <v>167539521.27006572</v>
      </c>
      <c r="C11" s="94" t="s">
        <v>35</v>
      </c>
      <c r="D11" s="95">
        <v>20</v>
      </c>
      <c r="E11" s="148">
        <v>61554.120074876329</v>
      </c>
      <c r="F11" s="149">
        <v>42384.47298663923</v>
      </c>
      <c r="G11" s="149">
        <v>33772.587122293466</v>
      </c>
      <c r="H11" s="149">
        <v>38327.501145247159</v>
      </c>
      <c r="I11" s="149">
        <v>77762.174209304852</v>
      </c>
      <c r="J11" s="149">
        <v>143743.29777670332</v>
      </c>
      <c r="K11" s="149">
        <v>199690.16080765918</v>
      </c>
      <c r="L11" s="149">
        <v>190288.2990378894</v>
      </c>
      <c r="M11" s="149">
        <v>232201.64878105803</v>
      </c>
      <c r="N11" s="149">
        <v>255821.74249840909</v>
      </c>
      <c r="O11" s="149">
        <v>277733.08638546866</v>
      </c>
      <c r="P11" s="149">
        <v>290680.45916075178</v>
      </c>
      <c r="Q11" s="149">
        <v>284827.97411870759</v>
      </c>
      <c r="R11" s="149">
        <v>270635.95158661815</v>
      </c>
      <c r="S11" s="149">
        <v>266349.27486725023</v>
      </c>
      <c r="T11" s="149">
        <v>257333.40858234785</v>
      </c>
      <c r="U11" s="149">
        <v>247245.90164884707</v>
      </c>
      <c r="V11" s="149">
        <v>407948.06406361278</v>
      </c>
      <c r="W11" s="149">
        <v>466464.81464101962</v>
      </c>
      <c r="X11" s="149">
        <v>486311.41974830395</v>
      </c>
      <c r="Y11" s="149">
        <v>454934.45136734238</v>
      </c>
      <c r="Z11" s="149">
        <v>389936.51893547783</v>
      </c>
      <c r="AA11" s="149">
        <v>305166.29338503169</v>
      </c>
      <c r="AB11" s="150">
        <v>232088.06720208522</v>
      </c>
      <c r="AC11" s="151">
        <v>118264033.8026589</v>
      </c>
      <c r="AD11" s="1">
        <v>51462354.933346957</v>
      </c>
      <c r="AF11" s="1" t="s">
        <v>1</v>
      </c>
      <c r="AG11" s="1">
        <v>1</v>
      </c>
    </row>
    <row r="12" spans="1:33" ht="15" x14ac:dyDescent="0.2">
      <c r="A12" s="191"/>
      <c r="B12" s="194"/>
      <c r="C12" s="100" t="s">
        <v>36</v>
      </c>
      <c r="D12" s="101">
        <v>4</v>
      </c>
      <c r="E12" s="145">
        <v>78866.011618001678</v>
      </c>
      <c r="F12" s="146">
        <v>56787.421916552703</v>
      </c>
      <c r="G12" s="146">
        <v>46567.291147284064</v>
      </c>
      <c r="H12" s="146">
        <v>46107.956095855712</v>
      </c>
      <c r="I12" s="146">
        <v>65655.712148066872</v>
      </c>
      <c r="J12" s="146">
        <v>92098.795674952678</v>
      </c>
      <c r="K12" s="146">
        <v>139667.7991196916</v>
      </c>
      <c r="L12" s="146">
        <v>142489.75338153733</v>
      </c>
      <c r="M12" s="146">
        <v>199288.9120344898</v>
      </c>
      <c r="N12" s="146">
        <v>235769.28501032537</v>
      </c>
      <c r="O12" s="146">
        <v>257779.79412661577</v>
      </c>
      <c r="P12" s="146">
        <v>270384.42353589478</v>
      </c>
      <c r="Q12" s="146">
        <v>261282.23317800925</v>
      </c>
      <c r="R12" s="146">
        <v>236905.76534109845</v>
      </c>
      <c r="S12" s="146">
        <v>210771.75276039881</v>
      </c>
      <c r="T12" s="146">
        <v>193107.19205305414</v>
      </c>
      <c r="U12" s="146">
        <v>181527.15179780673</v>
      </c>
      <c r="V12" s="146">
        <v>356482.7268561747</v>
      </c>
      <c r="W12" s="146">
        <v>419079.51657535072</v>
      </c>
      <c r="X12" s="146">
        <v>436748.58982664131</v>
      </c>
      <c r="Y12" s="146">
        <v>412178.89143144106</v>
      </c>
      <c r="Z12" s="146">
        <v>363450.98729177518</v>
      </c>
      <c r="AA12" s="146">
        <v>298893.4024112901</v>
      </c>
      <c r="AB12" s="147">
        <v>240026.75979119772</v>
      </c>
      <c r="AC12" s="152">
        <v>20967672.500494033</v>
      </c>
      <c r="AD12" s="1">
        <v>8757225.0528769214</v>
      </c>
      <c r="AF12" s="1" t="s">
        <v>3</v>
      </c>
      <c r="AG12" s="1">
        <v>1</v>
      </c>
    </row>
    <row r="13" spans="1:33" ht="15" x14ac:dyDescent="0.2">
      <c r="A13" s="191"/>
      <c r="B13" s="194"/>
      <c r="C13" s="106" t="s">
        <v>37</v>
      </c>
      <c r="D13" s="107">
        <v>7</v>
      </c>
      <c r="E13" s="143">
        <v>83737.654657460545</v>
      </c>
      <c r="F13" s="143">
        <v>55483.700541684899</v>
      </c>
      <c r="G13" s="143">
        <v>40347.459505557097</v>
      </c>
      <c r="H13" s="143">
        <v>33048.760715297256</v>
      </c>
      <c r="I13" s="143">
        <v>36735.792125831656</v>
      </c>
      <c r="J13" s="143">
        <v>41705.860791227795</v>
      </c>
      <c r="K13" s="143">
        <v>58704.499024539604</v>
      </c>
      <c r="L13" s="143">
        <v>50409.917878123444</v>
      </c>
      <c r="M13" s="143">
        <v>95543.009027546883</v>
      </c>
      <c r="N13" s="143">
        <v>135186.43593308653</v>
      </c>
      <c r="O13" s="143">
        <v>162321.18653675978</v>
      </c>
      <c r="P13" s="143">
        <v>175396.23831956738</v>
      </c>
      <c r="Q13" s="143">
        <v>178429.51392039441</v>
      </c>
      <c r="R13" s="143">
        <v>167906.30579755458</v>
      </c>
      <c r="S13" s="143">
        <v>147108.20151557794</v>
      </c>
      <c r="T13" s="143">
        <v>133226.9722846291</v>
      </c>
      <c r="U13" s="143">
        <v>127952.97003494996</v>
      </c>
      <c r="V13" s="143">
        <v>310378.68059065344</v>
      </c>
      <c r="W13" s="143">
        <v>379593.77698232589</v>
      </c>
      <c r="X13" s="143">
        <v>409363.06418304396</v>
      </c>
      <c r="Y13" s="143">
        <v>389869.14262750291</v>
      </c>
      <c r="Z13" s="143">
        <v>340066.45822797169</v>
      </c>
      <c r="AA13" s="143">
        <v>275198.66802359512</v>
      </c>
      <c r="AB13" s="144">
        <v>216259.29745694477</v>
      </c>
      <c r="AC13" s="153">
        <v>28307814.966912787</v>
      </c>
      <c r="AD13" s="1">
        <v>9614365.2587373294</v>
      </c>
      <c r="AF13" s="1" t="s">
        <v>2</v>
      </c>
      <c r="AG13" s="1">
        <v>1</v>
      </c>
    </row>
    <row r="14" spans="1:33" ht="15.75" thickBot="1" x14ac:dyDescent="0.25">
      <c r="A14" s="192"/>
      <c r="B14" s="195"/>
      <c r="C14" s="122" t="s">
        <v>34</v>
      </c>
      <c r="D14" s="123">
        <v>31</v>
      </c>
      <c r="E14" s="109">
        <v>2132710.0305717569</v>
      </c>
      <c r="F14" s="109">
        <v>1463225.0511907898</v>
      </c>
      <c r="G14" s="109">
        <v>1144153.1235739053</v>
      </c>
      <c r="H14" s="109">
        <v>1182323.172295447</v>
      </c>
      <c r="I14" s="109">
        <v>2075016.877659186</v>
      </c>
      <c r="J14" s="109">
        <v>3535202.1637724712</v>
      </c>
      <c r="K14" s="109">
        <v>4963405.905803727</v>
      </c>
      <c r="L14" s="109">
        <v>4728594.4194308007</v>
      </c>
      <c r="M14" s="109">
        <v>6109989.6869519474</v>
      </c>
      <c r="N14" s="109">
        <v>7005817.0415410884</v>
      </c>
      <c r="O14" s="109">
        <v>7722029.2099731555</v>
      </c>
      <c r="P14" s="109">
        <v>8122920.5455955863</v>
      </c>
      <c r="Q14" s="109">
        <v>7990695.0125289503</v>
      </c>
      <c r="R14" s="109">
        <v>7535686.2336796382</v>
      </c>
      <c r="S14" s="109">
        <v>7199829.9189956449</v>
      </c>
      <c r="T14" s="109">
        <v>6851685.7458515782</v>
      </c>
      <c r="U14" s="109">
        <v>6566697.4304128177</v>
      </c>
      <c r="V14" s="109">
        <v>11757542.952831529</v>
      </c>
      <c r="W14" s="109">
        <v>13662770.797998076</v>
      </c>
      <c r="X14" s="109">
        <v>14338764.203553952</v>
      </c>
      <c r="Y14" s="109">
        <v>13476488.591465132</v>
      </c>
      <c r="Z14" s="109">
        <v>11632999.53547246</v>
      </c>
      <c r="AA14" s="109">
        <v>9225290.1535109598</v>
      </c>
      <c r="AB14" s="142">
        <v>7115683.4654051084</v>
      </c>
      <c r="AC14" s="152">
        <v>167539521.2700657</v>
      </c>
      <c r="AD14" s="152">
        <v>69833945.244961202</v>
      </c>
    </row>
    <row r="15" spans="1:33" ht="15" x14ac:dyDescent="0.2">
      <c r="A15" s="191">
        <v>46784</v>
      </c>
      <c r="B15" s="194">
        <v>168206386.43014303</v>
      </c>
      <c r="C15" s="94" t="s">
        <v>35</v>
      </c>
      <c r="D15" s="95">
        <v>21</v>
      </c>
      <c r="E15" s="148">
        <v>58483.182992430389</v>
      </c>
      <c r="F15" s="149">
        <v>36569.746271843964</v>
      </c>
      <c r="G15" s="149">
        <v>28831.595857412645</v>
      </c>
      <c r="H15" s="149">
        <v>36572.59535805793</v>
      </c>
      <c r="I15" s="149">
        <v>104682.22966849309</v>
      </c>
      <c r="J15" s="149">
        <v>227748.58606064934</v>
      </c>
      <c r="K15" s="149">
        <v>250362.81165957361</v>
      </c>
      <c r="L15" s="149">
        <v>214882.03353981522</v>
      </c>
      <c r="M15" s="149">
        <v>244854.17553313568</v>
      </c>
      <c r="N15" s="149">
        <v>261538.63607569315</v>
      </c>
      <c r="O15" s="149">
        <v>280210.41471653833</v>
      </c>
      <c r="P15" s="149">
        <v>291198.64291770069</v>
      </c>
      <c r="Q15" s="149">
        <v>274866.67605758045</v>
      </c>
      <c r="R15" s="149">
        <v>264650.157495739</v>
      </c>
      <c r="S15" s="149">
        <v>263859.85226200474</v>
      </c>
      <c r="T15" s="149">
        <v>267415.29104711878</v>
      </c>
      <c r="U15" s="149">
        <v>260090.20021673851</v>
      </c>
      <c r="V15" s="149">
        <v>415536.85780063918</v>
      </c>
      <c r="W15" s="149">
        <v>472804.68496800598</v>
      </c>
      <c r="X15" s="149">
        <v>502541.65276539134</v>
      </c>
      <c r="Y15" s="149">
        <v>468927.26061432797</v>
      </c>
      <c r="Z15" s="149">
        <v>394774.27645302232</v>
      </c>
      <c r="AA15" s="149">
        <v>298036.08113046148</v>
      </c>
      <c r="AB15" s="150">
        <v>223769.44080424157</v>
      </c>
      <c r="AC15" s="151">
        <v>129007348.72759891</v>
      </c>
      <c r="AD15" s="1">
        <v>55094887.677103348</v>
      </c>
      <c r="AF15" s="1" t="s">
        <v>1</v>
      </c>
      <c r="AG15" s="1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>
        <v>74498.316598902791</v>
      </c>
      <c r="F16" s="146">
        <v>51563.46168048762</v>
      </c>
      <c r="G16" s="146">
        <v>41488.607103486436</v>
      </c>
      <c r="H16" s="146">
        <v>41310.057359679064</v>
      </c>
      <c r="I16" s="146">
        <v>64940.867359096796</v>
      </c>
      <c r="J16" s="146">
        <v>100529.17612806192</v>
      </c>
      <c r="K16" s="146">
        <v>158915.06373758407</v>
      </c>
      <c r="L16" s="146">
        <v>171629.35765345345</v>
      </c>
      <c r="M16" s="146">
        <v>222259.26935681739</v>
      </c>
      <c r="N16" s="146">
        <v>256060.5581538257</v>
      </c>
      <c r="O16" s="146">
        <v>277041.28656684834</v>
      </c>
      <c r="P16" s="146">
        <v>285421.68713505322</v>
      </c>
      <c r="Q16" s="146">
        <v>276432.85996032611</v>
      </c>
      <c r="R16" s="146">
        <v>248954.20391669302</v>
      </c>
      <c r="S16" s="146">
        <v>223792.00367287869</v>
      </c>
      <c r="T16" s="146">
        <v>206301.8794443853</v>
      </c>
      <c r="U16" s="146">
        <v>192492.24679406403</v>
      </c>
      <c r="V16" s="146">
        <v>364173.5168518151</v>
      </c>
      <c r="W16" s="146">
        <v>422862.41442942014</v>
      </c>
      <c r="X16" s="146">
        <v>446977.33027845871</v>
      </c>
      <c r="Y16" s="146">
        <v>423564.63158003532</v>
      </c>
      <c r="Z16" s="146">
        <v>368795.66232199949</v>
      </c>
      <c r="AA16" s="146">
        <v>299806.66654825018</v>
      </c>
      <c r="AB16" s="147">
        <v>234818.35208899825</v>
      </c>
      <c r="AC16" s="152">
        <v>21818517.906882484</v>
      </c>
      <c r="AD16" s="1">
        <v>9441541.4106173813</v>
      </c>
      <c r="AF16" s="1" t="s">
        <v>3</v>
      </c>
      <c r="AG16" s="1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>
        <v>71577.557920032094</v>
      </c>
      <c r="F17" s="143">
        <v>46810.91108236085</v>
      </c>
      <c r="G17" s="143">
        <v>33119.030474077015</v>
      </c>
      <c r="H17" s="143">
        <v>26611.607550871468</v>
      </c>
      <c r="I17" s="143">
        <v>31466.268942083087</v>
      </c>
      <c r="J17" s="143">
        <v>42044.052776018027</v>
      </c>
      <c r="K17" s="143">
        <v>68109.112387412097</v>
      </c>
      <c r="L17" s="143">
        <v>69065.306043933524</v>
      </c>
      <c r="M17" s="143">
        <v>124660.36043797991</v>
      </c>
      <c r="N17" s="143">
        <v>166380.59505987199</v>
      </c>
      <c r="O17" s="143">
        <v>192474.93481952918</v>
      </c>
      <c r="P17" s="143">
        <v>202282.45246497772</v>
      </c>
      <c r="Q17" s="143">
        <v>200844.31289221451</v>
      </c>
      <c r="R17" s="143">
        <v>187795.78706441339</v>
      </c>
      <c r="S17" s="143">
        <v>168517.01508087822</v>
      </c>
      <c r="T17" s="143">
        <v>153110.02046505772</v>
      </c>
      <c r="U17" s="143">
        <v>150436.67765431036</v>
      </c>
      <c r="V17" s="143">
        <v>333507.639222269</v>
      </c>
      <c r="W17" s="143">
        <v>398772.86794040672</v>
      </c>
      <c r="X17" s="143">
        <v>437782.85396970593</v>
      </c>
      <c r="Y17" s="143">
        <v>414609.03898390435</v>
      </c>
      <c r="Z17" s="143">
        <v>353797.60326886002</v>
      </c>
      <c r="AA17" s="143">
        <v>269429.75156789657</v>
      </c>
      <c r="AB17" s="144">
        <v>201924.1908463467</v>
      </c>
      <c r="AC17" s="153">
        <v>17380519.795661639</v>
      </c>
      <c r="AD17" s="1">
        <v>6462269.8479326665</v>
      </c>
      <c r="AF17" s="1" t="s">
        <v>2</v>
      </c>
      <c r="AG17" s="1">
        <v>2</v>
      </c>
    </row>
    <row r="18" spans="1:33" ht="15.75" thickBot="1" x14ac:dyDescent="0.25">
      <c r="A18" s="192"/>
      <c r="B18" s="195"/>
      <c r="C18" s="112" t="s">
        <v>34</v>
      </c>
      <c r="D18" s="113">
        <v>29</v>
      </c>
      <c r="E18" s="109">
        <v>1812450.340916778</v>
      </c>
      <c r="F18" s="109">
        <v>1161462.1627601171</v>
      </c>
      <c r="G18" s="109">
        <v>903894.06331591925</v>
      </c>
      <c r="H18" s="109">
        <v>1039711.1621614186</v>
      </c>
      <c r="I18" s="109">
        <v>2583955.3682430745</v>
      </c>
      <c r="J18" s="109">
        <v>5353013.2228899552</v>
      </c>
      <c r="K18" s="109">
        <v>6165715.7493510302</v>
      </c>
      <c r="L18" s="109">
        <v>5475301.3591256682</v>
      </c>
      <c r="M18" s="109">
        <v>6529616.205375039</v>
      </c>
      <c r="N18" s="109">
        <v>7182075.9704443468</v>
      </c>
      <c r="O18" s="109">
        <v>7762483.5945928153</v>
      </c>
      <c r="P18" s="109">
        <v>8065988.0596718378</v>
      </c>
      <c r="Q18" s="109">
        <v>7681308.8886193521</v>
      </c>
      <c r="R18" s="109">
        <v>7304653.2713349443</v>
      </c>
      <c r="S18" s="109">
        <v>7110292.9725171281</v>
      </c>
      <c r="T18" s="109">
        <v>7053368.7116272673</v>
      </c>
      <c r="U18" s="109">
        <v>6833609.9023450064</v>
      </c>
      <c r="V18" s="109">
        <v>11516998.638109758</v>
      </c>
      <c r="W18" s="109">
        <v>13215439.513807433</v>
      </c>
      <c r="X18" s="109">
        <v>14092415.445065875</v>
      </c>
      <c r="Y18" s="109">
        <v>13200167.155156646</v>
      </c>
      <c r="Z18" s="109">
        <v>11180632.867876906</v>
      </c>
      <c r="AA18" s="109">
        <v>8535703.3762042783</v>
      </c>
      <c r="AB18" s="142">
        <v>6446128.4286304535</v>
      </c>
      <c r="AC18" s="152">
        <v>168206386.43014303</v>
      </c>
      <c r="AD18" s="152">
        <v>70998698.935653389</v>
      </c>
    </row>
    <row r="19" spans="1:33" ht="15" x14ac:dyDescent="0.2">
      <c r="A19" s="193">
        <v>46813</v>
      </c>
      <c r="B19" s="194">
        <v>178028860.79081053</v>
      </c>
      <c r="C19" s="94" t="s">
        <v>35</v>
      </c>
      <c r="D19" s="95">
        <v>22</v>
      </c>
      <c r="E19" s="148">
        <v>57197.090711511766</v>
      </c>
      <c r="F19" s="149">
        <v>38062.76590018149</v>
      </c>
      <c r="G19" s="149">
        <v>30874.611687254663</v>
      </c>
      <c r="H19" s="149">
        <v>38104.799103027464</v>
      </c>
      <c r="I19" s="149">
        <v>106061.93688317233</v>
      </c>
      <c r="J19" s="149">
        <v>231751.29021872379</v>
      </c>
      <c r="K19" s="149">
        <v>253705.4350504551</v>
      </c>
      <c r="L19" s="149">
        <v>216899.27401896892</v>
      </c>
      <c r="M19" s="149">
        <v>244746.9838910432</v>
      </c>
      <c r="N19" s="149">
        <v>259488.01367537552</v>
      </c>
      <c r="O19" s="149">
        <v>277430.89168026374</v>
      </c>
      <c r="P19" s="149">
        <v>285074.0334160694</v>
      </c>
      <c r="Q19" s="149">
        <v>271174.52907864045</v>
      </c>
      <c r="R19" s="149">
        <v>260842.27303763852</v>
      </c>
      <c r="S19" s="149">
        <v>266848.66943468043</v>
      </c>
      <c r="T19" s="149">
        <v>266176.57246009907</v>
      </c>
      <c r="U19" s="149">
        <v>258896.67872045509</v>
      </c>
      <c r="V19" s="149">
        <v>419096.82150913763</v>
      </c>
      <c r="W19" s="149">
        <v>476010.93130644405</v>
      </c>
      <c r="X19" s="149">
        <v>497317.97264655452</v>
      </c>
      <c r="Y19" s="149">
        <v>464344.28171114129</v>
      </c>
      <c r="Z19" s="149">
        <v>392216.61625220446</v>
      </c>
      <c r="AA19" s="149">
        <v>299775.34527364123</v>
      </c>
      <c r="AB19" s="150">
        <v>226275.10095013262</v>
      </c>
      <c r="AC19" s="151">
        <v>135044204.20956999</v>
      </c>
      <c r="AD19" s="1">
        <v>57366714.227091148</v>
      </c>
      <c r="AF19" s="1" t="s">
        <v>1</v>
      </c>
      <c r="AG19" s="1">
        <v>3</v>
      </c>
    </row>
    <row r="20" spans="1:33" ht="15" x14ac:dyDescent="0.2">
      <c r="A20" s="191"/>
      <c r="B20" s="194"/>
      <c r="C20" s="100" t="s">
        <v>36</v>
      </c>
      <c r="D20" s="101">
        <v>4</v>
      </c>
      <c r="E20" s="145">
        <v>72948.938803069585</v>
      </c>
      <c r="F20" s="146">
        <v>50643.474805776583</v>
      </c>
      <c r="G20" s="146">
        <v>39173.595048777497</v>
      </c>
      <c r="H20" s="146">
        <v>39084.743406823902</v>
      </c>
      <c r="I20" s="146">
        <v>62930.981841635541</v>
      </c>
      <c r="J20" s="146">
        <v>96443.189355414623</v>
      </c>
      <c r="K20" s="146">
        <v>158323.01219119778</v>
      </c>
      <c r="L20" s="146">
        <v>167349.6701471525</v>
      </c>
      <c r="M20" s="146">
        <v>220809.72198119538</v>
      </c>
      <c r="N20" s="146">
        <v>253033.23753941644</v>
      </c>
      <c r="O20" s="146">
        <v>274756.74241251743</v>
      </c>
      <c r="P20" s="146">
        <v>281442.32104388712</v>
      </c>
      <c r="Q20" s="146">
        <v>272769.53176419734</v>
      </c>
      <c r="R20" s="146">
        <v>245140.09546052062</v>
      </c>
      <c r="S20" s="146">
        <v>219322.01360477164</v>
      </c>
      <c r="T20" s="146">
        <v>206218.39578416778</v>
      </c>
      <c r="U20" s="146">
        <v>197660.2972180208</v>
      </c>
      <c r="V20" s="146">
        <v>370206.23697152856</v>
      </c>
      <c r="W20" s="146">
        <v>425870.60861643869</v>
      </c>
      <c r="X20" s="146">
        <v>444477.58334757807</v>
      </c>
      <c r="Y20" s="146">
        <v>416364.27095341746</v>
      </c>
      <c r="Z20" s="146">
        <v>364428.61576830281</v>
      </c>
      <c r="AA20" s="146">
        <v>295410.7507647812</v>
      </c>
      <c r="AB20" s="147">
        <v>231455.98415001133</v>
      </c>
      <c r="AC20" s="152">
        <v>21625056.051922407</v>
      </c>
      <c r="AD20" s="1">
        <v>9354008.1078233887</v>
      </c>
      <c r="AF20" s="1" t="s">
        <v>3</v>
      </c>
      <c r="AG20" s="1">
        <v>3</v>
      </c>
    </row>
    <row r="21" spans="1:33" ht="15" x14ac:dyDescent="0.2">
      <c r="A21" s="191"/>
      <c r="B21" s="194"/>
      <c r="C21" s="106" t="s">
        <v>37</v>
      </c>
      <c r="D21" s="107">
        <v>5</v>
      </c>
      <c r="E21" s="143">
        <v>66959.5690532546</v>
      </c>
      <c r="F21" s="143">
        <v>41923.239279797286</v>
      </c>
      <c r="G21" s="143">
        <v>28934.657430285042</v>
      </c>
      <c r="H21" s="143">
        <v>23394.632612806967</v>
      </c>
      <c r="I21" s="143">
        <v>28622.739742975809</v>
      </c>
      <c r="J21" s="143">
        <v>39322.067547648548</v>
      </c>
      <c r="K21" s="143">
        <v>64897.410239569719</v>
      </c>
      <c r="L21" s="143">
        <v>65029.837502101705</v>
      </c>
      <c r="M21" s="143">
        <v>119136.06532717618</v>
      </c>
      <c r="N21" s="143">
        <v>160340.54844944141</v>
      </c>
      <c r="O21" s="143">
        <v>185871.75154991585</v>
      </c>
      <c r="P21" s="143">
        <v>199495.75631994137</v>
      </c>
      <c r="Q21" s="143">
        <v>200591.11914060169</v>
      </c>
      <c r="R21" s="143">
        <v>189589.73373220148</v>
      </c>
      <c r="S21" s="143">
        <v>167942.75395394117</v>
      </c>
      <c r="T21" s="143">
        <v>154415.55368721631</v>
      </c>
      <c r="U21" s="143">
        <v>148086.25685655355</v>
      </c>
      <c r="V21" s="143">
        <v>329484.36461136461</v>
      </c>
      <c r="W21" s="143">
        <v>400619.42721204512</v>
      </c>
      <c r="X21" s="143">
        <v>431954.22881641932</v>
      </c>
      <c r="Y21" s="143">
        <v>408290.7165257525</v>
      </c>
      <c r="Z21" s="143">
        <v>348253.20535415143</v>
      </c>
      <c r="AA21" s="143">
        <v>268567.20158052089</v>
      </c>
      <c r="AB21" s="144">
        <v>200197.26933794681</v>
      </c>
      <c r="AC21" s="153">
        <v>21359600.529318146</v>
      </c>
      <c r="AD21" s="1">
        <v>7952496.8825954525</v>
      </c>
      <c r="AF21" s="1" t="s">
        <v>2</v>
      </c>
      <c r="AG21" s="1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>
        <v>1884929.5961318102</v>
      </c>
      <c r="F22" s="109">
        <v>1249570.9454260855</v>
      </c>
      <c r="G22" s="109">
        <v>980609.12446613773</v>
      </c>
      <c r="H22" s="109">
        <v>1111617.7169579347</v>
      </c>
      <c r="I22" s="109">
        <v>2728200.237511212</v>
      </c>
      <c r="J22" s="109">
        <v>5680911.4799718251</v>
      </c>
      <c r="K22" s="109">
        <v>6539298.6710726516</v>
      </c>
      <c r="L22" s="109">
        <v>5766331.8965164339</v>
      </c>
      <c r="M22" s="109">
        <v>6863352.8601636123</v>
      </c>
      <c r="N22" s="109">
        <v>7522571.9932631338</v>
      </c>
      <c r="O22" s="109">
        <v>8131865.3443654506</v>
      </c>
      <c r="P22" s="109">
        <v>8394876.8009287827</v>
      </c>
      <c r="Q22" s="109">
        <v>8059873.3624898884</v>
      </c>
      <c r="R22" s="109">
        <v>7667039.0573311374</v>
      </c>
      <c r="S22" s="109">
        <v>7587672.5517517617</v>
      </c>
      <c r="T22" s="109">
        <v>7452835.9456949327</v>
      </c>
      <c r="U22" s="109">
        <v>7226799.4050048627</v>
      </c>
      <c r="V22" s="109">
        <v>12348376.844143966</v>
      </c>
      <c r="W22" s="109">
        <v>14178820.059267748</v>
      </c>
      <c r="X22" s="109">
        <v>14878676.875696607</v>
      </c>
      <c r="Y22" s="109">
        <v>13922484.864087541</v>
      </c>
      <c r="Z22" s="109">
        <v>11827746.047392467</v>
      </c>
      <c r="AA22" s="109">
        <v>9119536.6069818363</v>
      </c>
      <c r="AB22" s="142">
        <v>6904862.5041926969</v>
      </c>
      <c r="AC22" s="152">
        <v>178028860.79081056</v>
      </c>
      <c r="AD22" s="152">
        <v>74673219.217509985</v>
      </c>
    </row>
    <row r="23" spans="1:33" ht="15" x14ac:dyDescent="0.2">
      <c r="A23" s="193">
        <v>46844</v>
      </c>
      <c r="B23" s="194">
        <v>170231731.84857032</v>
      </c>
      <c r="C23" s="94" t="s">
        <v>35</v>
      </c>
      <c r="D23" s="95">
        <v>18</v>
      </c>
      <c r="E23" s="148">
        <v>66422.652962977212</v>
      </c>
      <c r="F23" s="149">
        <v>46287.222280378948</v>
      </c>
      <c r="G23" s="149">
        <v>38436.755754876925</v>
      </c>
      <c r="H23" s="149">
        <v>45538.076492310844</v>
      </c>
      <c r="I23" s="149">
        <v>106434.86235515604</v>
      </c>
      <c r="J23" s="149">
        <v>212931.84271982362</v>
      </c>
      <c r="K23" s="149">
        <v>247707.24600134676</v>
      </c>
      <c r="L23" s="149">
        <v>222268.01037217653</v>
      </c>
      <c r="M23" s="149">
        <v>255243.86317111331</v>
      </c>
      <c r="N23" s="149">
        <v>270532.64920591167</v>
      </c>
      <c r="O23" s="149">
        <v>288389.22779000917</v>
      </c>
      <c r="P23" s="149">
        <v>298375.61268159898</v>
      </c>
      <c r="Q23" s="149">
        <v>287471.18895025243</v>
      </c>
      <c r="R23" s="149">
        <v>273925.73768370302</v>
      </c>
      <c r="S23" s="149">
        <v>276780.57365819789</v>
      </c>
      <c r="T23" s="149">
        <v>274344.79022546083</v>
      </c>
      <c r="U23" s="149">
        <v>265787.57013966923</v>
      </c>
      <c r="V23" s="149">
        <v>425417.56726491312</v>
      </c>
      <c r="W23" s="149">
        <v>486579.76744852355</v>
      </c>
      <c r="X23" s="149">
        <v>504531.13291385601</v>
      </c>
      <c r="Y23" s="149">
        <v>472209.56877432158</v>
      </c>
      <c r="Z23" s="149">
        <v>404097.33294661005</v>
      </c>
      <c r="AA23" s="149">
        <v>310287.79991904763</v>
      </c>
      <c r="AB23" s="150">
        <v>236968.86085856982</v>
      </c>
      <c r="AC23" s="151">
        <v>113705458.42627448</v>
      </c>
      <c r="AD23" s="1">
        <v>48836146.029805675</v>
      </c>
      <c r="AF23" s="1" t="s">
        <v>1</v>
      </c>
      <c r="AG23" s="1">
        <v>4</v>
      </c>
    </row>
    <row r="24" spans="1:33" ht="15" x14ac:dyDescent="0.2">
      <c r="A24" s="191"/>
      <c r="B24" s="194"/>
      <c r="C24" s="100" t="s">
        <v>36</v>
      </c>
      <c r="D24" s="101">
        <v>5</v>
      </c>
      <c r="E24" s="145">
        <v>77068.593206065969</v>
      </c>
      <c r="F24" s="146">
        <v>53575.478689816446</v>
      </c>
      <c r="G24" s="146">
        <v>43238.168372636683</v>
      </c>
      <c r="H24" s="146">
        <v>42614.183219781647</v>
      </c>
      <c r="I24" s="146">
        <v>64380.948551124762</v>
      </c>
      <c r="J24" s="146">
        <v>89600.762343694121</v>
      </c>
      <c r="K24" s="146">
        <v>149178.40773007117</v>
      </c>
      <c r="L24" s="146">
        <v>163506.39066786045</v>
      </c>
      <c r="M24" s="146">
        <v>215126.68490597577</v>
      </c>
      <c r="N24" s="146">
        <v>248577.09061496795</v>
      </c>
      <c r="O24" s="146">
        <v>268930.31524159643</v>
      </c>
      <c r="P24" s="146">
        <v>276493.04531802499</v>
      </c>
      <c r="Q24" s="146">
        <v>269222.84241789475</v>
      </c>
      <c r="R24" s="146">
        <v>246059.17214573949</v>
      </c>
      <c r="S24" s="146">
        <v>221445.39783574879</v>
      </c>
      <c r="T24" s="146">
        <v>207245.5842702098</v>
      </c>
      <c r="U24" s="146">
        <v>197525.60145469313</v>
      </c>
      <c r="V24" s="146">
        <v>372343.85576630244</v>
      </c>
      <c r="W24" s="146">
        <v>434096.86361253337</v>
      </c>
      <c r="X24" s="146">
        <v>446289.38692136441</v>
      </c>
      <c r="Y24" s="146">
        <v>420729.18266111857</v>
      </c>
      <c r="Z24" s="146">
        <v>370202.28863878531</v>
      </c>
      <c r="AA24" s="146">
        <v>302895.62431146484</v>
      </c>
      <c r="AB24" s="147">
        <v>242427.59484693178</v>
      </c>
      <c r="AC24" s="152">
        <v>27113867.318722025</v>
      </c>
      <c r="AD24" s="1">
        <v>11570660.624363557</v>
      </c>
      <c r="AF24" s="1" t="s">
        <v>3</v>
      </c>
      <c r="AG24" s="1">
        <v>4</v>
      </c>
    </row>
    <row r="25" spans="1:33" ht="15" x14ac:dyDescent="0.2">
      <c r="A25" s="191"/>
      <c r="B25" s="194"/>
      <c r="C25" s="106" t="s">
        <v>37</v>
      </c>
      <c r="D25" s="107">
        <v>7</v>
      </c>
      <c r="E25" s="143">
        <v>71447.88055360713</v>
      </c>
      <c r="F25" s="143">
        <v>48482.60681128937</v>
      </c>
      <c r="G25" s="143">
        <v>35412.532480395581</v>
      </c>
      <c r="H25" s="143">
        <v>30228.23037904274</v>
      </c>
      <c r="I25" s="143">
        <v>35807.722971356008</v>
      </c>
      <c r="J25" s="143">
        <v>39553.025748517473</v>
      </c>
      <c r="K25" s="143">
        <v>69297.938223342891</v>
      </c>
      <c r="L25" s="143">
        <v>67555.276831059091</v>
      </c>
      <c r="M25" s="143">
        <v>120912.77946322104</v>
      </c>
      <c r="N25" s="143">
        <v>157632.69177257968</v>
      </c>
      <c r="O25" s="143">
        <v>178787.08497096307</v>
      </c>
      <c r="P25" s="143">
        <v>190220.93128148621</v>
      </c>
      <c r="Q25" s="143">
        <v>193463.59034018512</v>
      </c>
      <c r="R25" s="143">
        <v>183654.38400733136</v>
      </c>
      <c r="S25" s="143">
        <v>161078.23827494698</v>
      </c>
      <c r="T25" s="143">
        <v>144851.92881230908</v>
      </c>
      <c r="U25" s="143">
        <v>135882.44957650363</v>
      </c>
      <c r="V25" s="143">
        <v>312903.6336779003</v>
      </c>
      <c r="W25" s="143">
        <v>384555.42055504775</v>
      </c>
      <c r="X25" s="143">
        <v>415271.16305682238</v>
      </c>
      <c r="Y25" s="143">
        <v>396923.5519623335</v>
      </c>
      <c r="Z25" s="143">
        <v>344403.09499117761</v>
      </c>
      <c r="AA25" s="143">
        <v>271867.73443093698</v>
      </c>
      <c r="AB25" s="144">
        <v>211578.40933818853</v>
      </c>
      <c r="AC25" s="153">
        <v>29412406.10357381</v>
      </c>
      <c r="AD25" s="1">
        <v>10738275.487314098</v>
      </c>
      <c r="AF25" s="1" t="s">
        <v>2</v>
      </c>
      <c r="AG25" s="1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>
        <v>2081085.8832391694</v>
      </c>
      <c r="F26" s="109">
        <v>1440425.6421749289</v>
      </c>
      <c r="G26" s="109">
        <v>1155940.1728137373</v>
      </c>
      <c r="H26" s="109">
        <v>1244353.9056138026</v>
      </c>
      <c r="I26" s="109">
        <v>2488386.325947925</v>
      </c>
      <c r="J26" s="109">
        <v>4557648.1609149184</v>
      </c>
      <c r="K26" s="109">
        <v>5689708.0342379985</v>
      </c>
      <c r="L26" s="109">
        <v>5291243.0778558934</v>
      </c>
      <c r="M26" s="109">
        <v>6516412.417852466</v>
      </c>
      <c r="N26" s="109">
        <v>7215901.9811893087</v>
      </c>
      <c r="O26" s="109">
        <v>7787167.271224889</v>
      </c>
      <c r="P26" s="109">
        <v>8084772.7738293093</v>
      </c>
      <c r="Q26" s="109">
        <v>7874840.7455753125</v>
      </c>
      <c r="R26" s="109">
        <v>7446539.8270866713</v>
      </c>
      <c r="S26" s="109">
        <v>7216824.9829509351</v>
      </c>
      <c r="T26" s="109">
        <v>6988397.647095507</v>
      </c>
      <c r="U26" s="109">
        <v>6722981.416823037</v>
      </c>
      <c r="V26" s="109">
        <v>11709560.925345251</v>
      </c>
      <c r="W26" s="109">
        <v>13620808.076021425</v>
      </c>
      <c r="X26" s="109">
        <v>14219905.468453988</v>
      </c>
      <c r="Y26" s="109">
        <v>13381883.014979716</v>
      </c>
      <c r="Z26" s="109">
        <v>11535585.101171151</v>
      </c>
      <c r="AA26" s="109">
        <v>9002732.6611167397</v>
      </c>
      <c r="AB26" s="142">
        <v>6958626.3350562351</v>
      </c>
      <c r="AC26" s="152">
        <v>170231731.84857029</v>
      </c>
      <c r="AD26" s="152">
        <v>71145082.141483337</v>
      </c>
    </row>
    <row r="27" spans="1:33" ht="15" x14ac:dyDescent="0.2">
      <c r="A27" s="193">
        <v>46874</v>
      </c>
      <c r="B27" s="194">
        <v>176591899.20147538</v>
      </c>
      <c r="C27" s="94" t="s">
        <v>35</v>
      </c>
      <c r="D27" s="95">
        <v>21</v>
      </c>
      <c r="E27" s="148">
        <v>58254.944879363386</v>
      </c>
      <c r="F27" s="149">
        <v>38725.416952577711</v>
      </c>
      <c r="G27" s="149">
        <v>30880.257861181282</v>
      </c>
      <c r="H27" s="149">
        <v>37248.412806363376</v>
      </c>
      <c r="I27" s="149">
        <v>95221.868422216343</v>
      </c>
      <c r="J27" s="149">
        <v>199446.41898767895</v>
      </c>
      <c r="K27" s="149">
        <v>240599.10998167985</v>
      </c>
      <c r="L27" s="149">
        <v>215303.95929481913</v>
      </c>
      <c r="M27" s="149">
        <v>247190.56002161934</v>
      </c>
      <c r="N27" s="149">
        <v>262818.08832512668</v>
      </c>
      <c r="O27" s="149">
        <v>279739.54783401254</v>
      </c>
      <c r="P27" s="149">
        <v>290280.7078936926</v>
      </c>
      <c r="Q27" s="149">
        <v>282191.06793405017</v>
      </c>
      <c r="R27" s="149">
        <v>266570.91199922253</v>
      </c>
      <c r="S27" s="149">
        <v>270055.78465804417</v>
      </c>
      <c r="T27" s="149">
        <v>271121.74936095654</v>
      </c>
      <c r="U27" s="149">
        <v>265293.59195062279</v>
      </c>
      <c r="V27" s="149">
        <v>424486.76525038376</v>
      </c>
      <c r="W27" s="149">
        <v>477102.10593942791</v>
      </c>
      <c r="X27" s="149">
        <v>495020.4475451457</v>
      </c>
      <c r="Y27" s="149">
        <v>461469.63357616565</v>
      </c>
      <c r="Z27" s="149">
        <v>395246.18926320417</v>
      </c>
      <c r="AA27" s="149">
        <v>304354.61875040049</v>
      </c>
      <c r="AB27" s="150">
        <v>228907.43249730652</v>
      </c>
      <c r="AC27" s="151">
        <v>128888121.43169051</v>
      </c>
      <c r="AD27" s="1">
        <v>55661885.354715504</v>
      </c>
      <c r="AF27" s="1" t="s">
        <v>1</v>
      </c>
      <c r="AG27" s="1">
        <v>5</v>
      </c>
    </row>
    <row r="28" spans="1:33" ht="15" x14ac:dyDescent="0.2">
      <c r="A28" s="191"/>
      <c r="B28" s="194"/>
      <c r="C28" s="100" t="s">
        <v>36</v>
      </c>
      <c r="D28" s="101">
        <v>4</v>
      </c>
      <c r="E28" s="145">
        <v>77169.507309559558</v>
      </c>
      <c r="F28" s="146">
        <v>53836.358744384001</v>
      </c>
      <c r="G28" s="146">
        <v>42777.747358830951</v>
      </c>
      <c r="H28" s="146">
        <v>42698.159770989922</v>
      </c>
      <c r="I28" s="146">
        <v>65930.840288136751</v>
      </c>
      <c r="J28" s="146">
        <v>94681.587092517075</v>
      </c>
      <c r="K28" s="146">
        <v>160626.92685226008</v>
      </c>
      <c r="L28" s="146">
        <v>172983.33407432892</v>
      </c>
      <c r="M28" s="146">
        <v>225367.38786849839</v>
      </c>
      <c r="N28" s="146">
        <v>255971.03372089483</v>
      </c>
      <c r="O28" s="146">
        <v>276544.78988872888</v>
      </c>
      <c r="P28" s="146">
        <v>282214.23189130146</v>
      </c>
      <c r="Q28" s="146">
        <v>272227.89945225889</v>
      </c>
      <c r="R28" s="146">
        <v>246300.94537104716</v>
      </c>
      <c r="S28" s="146">
        <v>220750.33583893991</v>
      </c>
      <c r="T28" s="146">
        <v>205990.24433066082</v>
      </c>
      <c r="U28" s="146">
        <v>194611.69682466399</v>
      </c>
      <c r="V28" s="146">
        <v>365216.90546093805</v>
      </c>
      <c r="W28" s="146">
        <v>424056.7088549285</v>
      </c>
      <c r="X28" s="146">
        <v>441807.64456576039</v>
      </c>
      <c r="Y28" s="146">
        <v>419136.00462317647</v>
      </c>
      <c r="Z28" s="146">
        <v>372417.82950619922</v>
      </c>
      <c r="AA28" s="146">
        <v>303828.55436537479</v>
      </c>
      <c r="AB28" s="147">
        <v>239701.27324632814</v>
      </c>
      <c r="AC28" s="152">
        <v>21827391.789202828</v>
      </c>
      <c r="AD28" s="1">
        <v>9411847.5970452931</v>
      </c>
      <c r="AF28" s="1" t="s">
        <v>3</v>
      </c>
      <c r="AG28" s="1">
        <v>5</v>
      </c>
    </row>
    <row r="29" spans="1:33" ht="15" x14ac:dyDescent="0.2">
      <c r="A29" s="191"/>
      <c r="B29" s="194"/>
      <c r="C29" s="106" t="s">
        <v>37</v>
      </c>
      <c r="D29" s="107">
        <v>6</v>
      </c>
      <c r="E29" s="143">
        <v>68616.022891712928</v>
      </c>
      <c r="F29" s="143">
        <v>44365.221966172678</v>
      </c>
      <c r="G29" s="143">
        <v>31090.800329420246</v>
      </c>
      <c r="H29" s="143">
        <v>25717.170488131764</v>
      </c>
      <c r="I29" s="143">
        <v>30251.802942923689</v>
      </c>
      <c r="J29" s="143">
        <v>31429.460509321732</v>
      </c>
      <c r="K29" s="143">
        <v>68310.281429503986</v>
      </c>
      <c r="L29" s="143">
        <v>71242.949883952228</v>
      </c>
      <c r="M29" s="143">
        <v>128381.209274288</v>
      </c>
      <c r="N29" s="143">
        <v>171061.11833609073</v>
      </c>
      <c r="O29" s="143">
        <v>197739.97095061457</v>
      </c>
      <c r="P29" s="143">
        <v>208934.804826012</v>
      </c>
      <c r="Q29" s="143">
        <v>208548.09836691013</v>
      </c>
      <c r="R29" s="143">
        <v>191785.58595907592</v>
      </c>
      <c r="S29" s="143">
        <v>168589.35746905438</v>
      </c>
      <c r="T29" s="143">
        <v>152939.77928062272</v>
      </c>
      <c r="U29" s="143">
        <v>145438.58879621583</v>
      </c>
      <c r="V29" s="143">
        <v>328033.67402758554</v>
      </c>
      <c r="W29" s="143">
        <v>394626.13336998707</v>
      </c>
      <c r="X29" s="143">
        <v>425101.11843167001</v>
      </c>
      <c r="Y29" s="143">
        <v>402853.73147562583</v>
      </c>
      <c r="Z29" s="143">
        <v>345145.27455487207</v>
      </c>
      <c r="AA29" s="143">
        <v>267948.25484887557</v>
      </c>
      <c r="AB29" s="144">
        <v>204580.58635504034</v>
      </c>
      <c r="AC29" s="153">
        <v>25876385.980582081</v>
      </c>
      <c r="AD29" s="1">
        <v>9867968.7788570188</v>
      </c>
      <c r="AF29" s="1" t="s">
        <v>2</v>
      </c>
      <c r="AG29" s="1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>
        <v>1943728.0090551469</v>
      </c>
      <c r="F30" s="109">
        <v>1294770.5227787038</v>
      </c>
      <c r="G30" s="109">
        <v>1006141.2064966522</v>
      </c>
      <c r="H30" s="109">
        <v>1107312.3309463812</v>
      </c>
      <c r="I30" s="109">
        <v>2444893.4156766324</v>
      </c>
      <c r="J30" s="109">
        <v>4755677.9101672564</v>
      </c>
      <c r="K30" s="109">
        <v>6104950.7056013411</v>
      </c>
      <c r="L30" s="109">
        <v>5640774.1807922311</v>
      </c>
      <c r="M30" s="109">
        <v>6862758.567573728</v>
      </c>
      <c r="N30" s="109">
        <v>7569430.6997277848</v>
      </c>
      <c r="O30" s="109">
        <v>8167149.4897728655</v>
      </c>
      <c r="P30" s="109">
        <v>8478360.6222888213</v>
      </c>
      <c r="Q30" s="109">
        <v>8266212.6146255499</v>
      </c>
      <c r="R30" s="109">
        <v>7733906.449222317</v>
      </c>
      <c r="S30" s="109">
        <v>7565708.9659890141</v>
      </c>
      <c r="T30" s="109">
        <v>7435156.3895864673</v>
      </c>
      <c r="U30" s="109">
        <v>7222243.75103903</v>
      </c>
      <c r="V30" s="109">
        <v>12343291.736267323</v>
      </c>
      <c r="W30" s="109">
        <v>14083127.860367622</v>
      </c>
      <c r="X30" s="109">
        <v>14713266.687301122</v>
      </c>
      <c r="Y30" s="109">
        <v>13784528.712445939</v>
      </c>
      <c r="Z30" s="109">
        <v>11860712.939881315</v>
      </c>
      <c r="AA30" s="109">
        <v>9214450.740313163</v>
      </c>
      <c r="AB30" s="142">
        <v>6993344.693558991</v>
      </c>
      <c r="AC30" s="152">
        <v>176591899.20147544</v>
      </c>
      <c r="AD30" s="152">
        <v>74941701.730617821</v>
      </c>
    </row>
    <row r="31" spans="1:33" ht="15" x14ac:dyDescent="0.2">
      <c r="A31" s="193">
        <v>46905</v>
      </c>
      <c r="B31" s="194">
        <v>168844295.80787396</v>
      </c>
      <c r="C31" s="94" t="s">
        <v>35</v>
      </c>
      <c r="D31" s="95">
        <v>20</v>
      </c>
      <c r="E31" s="148">
        <v>62498.550685125403</v>
      </c>
      <c r="F31" s="149">
        <v>41395.88137646579</v>
      </c>
      <c r="G31" s="149">
        <v>32631.028738691155</v>
      </c>
      <c r="H31" s="149">
        <v>38417.027557246569</v>
      </c>
      <c r="I31" s="149">
        <v>85278.639108978692</v>
      </c>
      <c r="J31" s="149">
        <v>163342.99364591498</v>
      </c>
      <c r="K31" s="149">
        <v>224947.66151511006</v>
      </c>
      <c r="L31" s="149">
        <v>212569.94665242138</v>
      </c>
      <c r="M31" s="149">
        <v>249870.81335247974</v>
      </c>
      <c r="N31" s="149">
        <v>267715.14128971455</v>
      </c>
      <c r="O31" s="149">
        <v>285821.4054373806</v>
      </c>
      <c r="P31" s="149">
        <v>299786.0453460844</v>
      </c>
      <c r="Q31" s="149">
        <v>294080.43829368381</v>
      </c>
      <c r="R31" s="149">
        <v>277954.71704689704</v>
      </c>
      <c r="S31" s="149">
        <v>277046.00548065931</v>
      </c>
      <c r="T31" s="149">
        <v>271592.47840449616</v>
      </c>
      <c r="U31" s="149">
        <v>261055.46170635821</v>
      </c>
      <c r="V31" s="149">
        <v>415127.13957745029</v>
      </c>
      <c r="W31" s="149">
        <v>463498.16695324652</v>
      </c>
      <c r="X31" s="149">
        <v>487718.97850062681</v>
      </c>
      <c r="Y31" s="149">
        <v>456303.38765653514</v>
      </c>
      <c r="Z31" s="149">
        <v>394856.15879885986</v>
      </c>
      <c r="AA31" s="149">
        <v>307394.77069816442</v>
      </c>
      <c r="AB31" s="150">
        <v>232964.04825005119</v>
      </c>
      <c r="AC31" s="151">
        <v>122077337.72145283</v>
      </c>
      <c r="AD31" s="1">
        <v>53949849.0602035</v>
      </c>
      <c r="AF31" s="1" t="s">
        <v>1</v>
      </c>
      <c r="AG31" s="1">
        <v>6</v>
      </c>
    </row>
    <row r="32" spans="1:33" ht="15" x14ac:dyDescent="0.2">
      <c r="A32" s="191"/>
      <c r="B32" s="194"/>
      <c r="C32" s="100" t="s">
        <v>36</v>
      </c>
      <c r="D32" s="101">
        <v>4</v>
      </c>
      <c r="E32" s="145">
        <v>79740.435303827835</v>
      </c>
      <c r="F32" s="146">
        <v>55967.06396269604</v>
      </c>
      <c r="G32" s="146">
        <v>43770.718200807838</v>
      </c>
      <c r="H32" s="146">
        <v>44142.539624993318</v>
      </c>
      <c r="I32" s="146">
        <v>66574.82552363092</v>
      </c>
      <c r="J32" s="146">
        <v>92953.038963846586</v>
      </c>
      <c r="K32" s="146">
        <v>155054.37727314298</v>
      </c>
      <c r="L32" s="146">
        <v>165292.76631890549</v>
      </c>
      <c r="M32" s="146">
        <v>219153.00191426891</v>
      </c>
      <c r="N32" s="146">
        <v>250208.49409700627</v>
      </c>
      <c r="O32" s="146">
        <v>270328.39693128591</v>
      </c>
      <c r="P32" s="146">
        <v>278799.54696234246</v>
      </c>
      <c r="Q32" s="146">
        <v>269374.4500842464</v>
      </c>
      <c r="R32" s="146">
        <v>242864.0262135127</v>
      </c>
      <c r="S32" s="146">
        <v>215388.10298711591</v>
      </c>
      <c r="T32" s="146">
        <v>199453.105844103</v>
      </c>
      <c r="U32" s="146">
        <v>189000.40556652794</v>
      </c>
      <c r="V32" s="146">
        <v>360426.330795391</v>
      </c>
      <c r="W32" s="146">
        <v>411513.21468765772</v>
      </c>
      <c r="X32" s="146">
        <v>436094.67213423224</v>
      </c>
      <c r="Y32" s="146">
        <v>413044.86836811493</v>
      </c>
      <c r="Z32" s="146">
        <v>363892.91276116949</v>
      </c>
      <c r="AA32" s="146">
        <v>299699.60567453038</v>
      </c>
      <c r="AB32" s="147">
        <v>238893.09761365593</v>
      </c>
      <c r="AC32" s="152">
        <v>21446519.991228048</v>
      </c>
      <c r="AD32" s="1">
        <v>9199449.1876772605</v>
      </c>
      <c r="AF32" s="1" t="s">
        <v>3</v>
      </c>
      <c r="AG32" s="1">
        <v>6</v>
      </c>
    </row>
    <row r="33" spans="1:33" ht="15" x14ac:dyDescent="0.2">
      <c r="A33" s="191"/>
      <c r="B33" s="194"/>
      <c r="C33" s="106" t="s">
        <v>37</v>
      </c>
      <c r="D33" s="107">
        <v>6</v>
      </c>
      <c r="E33" s="143">
        <v>69455.513568798939</v>
      </c>
      <c r="F33" s="143">
        <v>44748.728700759966</v>
      </c>
      <c r="G33" s="143">
        <v>32155.381795943664</v>
      </c>
      <c r="H33" s="143">
        <v>26476.441213780749</v>
      </c>
      <c r="I33" s="143">
        <v>32068.032124711142</v>
      </c>
      <c r="J33" s="143">
        <v>33027.153281841274</v>
      </c>
      <c r="K33" s="143">
        <v>66848.667162541824</v>
      </c>
      <c r="L33" s="143">
        <v>62805.99484103945</v>
      </c>
      <c r="M33" s="143">
        <v>115594.58756638443</v>
      </c>
      <c r="N33" s="143">
        <v>157853.96076982381</v>
      </c>
      <c r="O33" s="143">
        <v>185225.96942895208</v>
      </c>
      <c r="P33" s="143">
        <v>200125.78581299935</v>
      </c>
      <c r="Q33" s="143">
        <v>202421.0149583545</v>
      </c>
      <c r="R33" s="143">
        <v>187997.82041616726</v>
      </c>
      <c r="S33" s="143">
        <v>164647.05999504088</v>
      </c>
      <c r="T33" s="143">
        <v>148426.77386510148</v>
      </c>
      <c r="U33" s="143">
        <v>146451.66478305621</v>
      </c>
      <c r="V33" s="143">
        <v>324662.04867224552</v>
      </c>
      <c r="W33" s="143">
        <v>383818.2673889838</v>
      </c>
      <c r="X33" s="143">
        <v>416552.59327612509</v>
      </c>
      <c r="Y33" s="143">
        <v>395823.88845855155</v>
      </c>
      <c r="Z33" s="143">
        <v>343228.64144259971</v>
      </c>
      <c r="AA33" s="143">
        <v>270391.6341177171</v>
      </c>
      <c r="AB33" s="144">
        <v>209265.39222399041</v>
      </c>
      <c r="AC33" s="153">
        <v>25320438.095193058</v>
      </c>
      <c r="AD33" s="1">
        <v>9429303.794621516</v>
      </c>
      <c r="AF33" s="1" t="s">
        <v>2</v>
      </c>
      <c r="AG33" s="1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>
        <v>1985665.8363306131</v>
      </c>
      <c r="F34" s="109">
        <v>1320278.2555846598</v>
      </c>
      <c r="G34" s="109">
        <v>1020635.7383527164</v>
      </c>
      <c r="H34" s="109">
        <v>1103769.356927589</v>
      </c>
      <c r="I34" s="109">
        <v>2164280.2770223641</v>
      </c>
      <c r="J34" s="109">
        <v>3836834.9484647335</v>
      </c>
      <c r="K34" s="109">
        <v>5520262.7423700243</v>
      </c>
      <c r="L34" s="109">
        <v>5289405.9673702857</v>
      </c>
      <c r="M34" s="109">
        <v>6567595.8001049766</v>
      </c>
      <c r="N34" s="109">
        <v>7302260.5668012584</v>
      </c>
      <c r="O34" s="109">
        <v>7909097.5130464677</v>
      </c>
      <c r="P34" s="109">
        <v>8311673.809649054</v>
      </c>
      <c r="Q34" s="109">
        <v>8173632.655960789</v>
      </c>
      <c r="R34" s="109">
        <v>7658537.3682889948</v>
      </c>
      <c r="S34" s="109">
        <v>7390354.8815318951</v>
      </c>
      <c r="T34" s="109">
        <v>7120222.6346569434</v>
      </c>
      <c r="U34" s="109">
        <v>6855820.845091613</v>
      </c>
      <c r="V34" s="109">
        <v>11692220.406764043</v>
      </c>
      <c r="W34" s="109">
        <v>13218925.802149463</v>
      </c>
      <c r="X34" s="109">
        <v>13998073.818206215</v>
      </c>
      <c r="Y34" s="109">
        <v>13153190.557354471</v>
      </c>
      <c r="Z34" s="109">
        <v>11412066.675677473</v>
      </c>
      <c r="AA34" s="109">
        <v>8969043.6413677111</v>
      </c>
      <c r="AB34" s="142">
        <v>6870445.7087995894</v>
      </c>
      <c r="AC34" s="152">
        <v>168844295.80787393</v>
      </c>
      <c r="AD34" s="152">
        <v>72578602.042502269</v>
      </c>
    </row>
    <row r="35" spans="1:33" ht="15" x14ac:dyDescent="0.2">
      <c r="A35" s="193">
        <v>46935</v>
      </c>
      <c r="B35" s="194">
        <v>173884830.54992622</v>
      </c>
      <c r="C35" s="94" t="s">
        <v>35</v>
      </c>
      <c r="D35" s="95">
        <v>19</v>
      </c>
      <c r="E35" s="148">
        <v>58958.538848443182</v>
      </c>
      <c r="F35" s="149">
        <v>40510.069698612686</v>
      </c>
      <c r="G35" s="149">
        <v>32803.508096932266</v>
      </c>
      <c r="H35" s="149">
        <v>39444.108561446526</v>
      </c>
      <c r="I35" s="149">
        <v>97178.24697776082</v>
      </c>
      <c r="J35" s="149">
        <v>204149.56609051404</v>
      </c>
      <c r="K35" s="149">
        <v>241889.0862774819</v>
      </c>
      <c r="L35" s="149">
        <v>218478.51539453829</v>
      </c>
      <c r="M35" s="149">
        <v>252598.65270291403</v>
      </c>
      <c r="N35" s="149">
        <v>269467.4349698936</v>
      </c>
      <c r="O35" s="149">
        <v>288141.81883219379</v>
      </c>
      <c r="P35" s="149">
        <v>295925.45556793263</v>
      </c>
      <c r="Q35" s="149">
        <v>280112.54726985988</v>
      </c>
      <c r="R35" s="149">
        <v>266734.21843497112</v>
      </c>
      <c r="S35" s="149">
        <v>270210.78125707683</v>
      </c>
      <c r="T35" s="149">
        <v>266607.5395014066</v>
      </c>
      <c r="U35" s="149">
        <v>257292.74718216396</v>
      </c>
      <c r="V35" s="149">
        <v>412956.52926453849</v>
      </c>
      <c r="W35" s="149">
        <v>461875.487493839</v>
      </c>
      <c r="X35" s="149">
        <v>495171.18018522131</v>
      </c>
      <c r="Y35" s="149">
        <v>463178.35411177122</v>
      </c>
      <c r="Z35" s="149">
        <v>395216.93315585959</v>
      </c>
      <c r="AA35" s="149">
        <v>303996.83968046104</v>
      </c>
      <c r="AB35" s="150">
        <v>230218.75402644675</v>
      </c>
      <c r="AC35" s="151">
        <v>116719221.35806331</v>
      </c>
      <c r="AD35" s="1">
        <v>50645824.511146061</v>
      </c>
      <c r="AF35" s="1" t="s">
        <v>1</v>
      </c>
      <c r="AG35" s="1">
        <v>7</v>
      </c>
    </row>
    <row r="36" spans="1:33" ht="15" x14ac:dyDescent="0.2">
      <c r="A36" s="191"/>
      <c r="B36" s="194"/>
      <c r="C36" s="100" t="s">
        <v>36</v>
      </c>
      <c r="D36" s="101">
        <v>5</v>
      </c>
      <c r="E36" s="145">
        <v>78782.854124585429</v>
      </c>
      <c r="F36" s="146">
        <v>54539.053047833484</v>
      </c>
      <c r="G36" s="146">
        <v>44277.067578841641</v>
      </c>
      <c r="H36" s="146">
        <v>44518.921228125044</v>
      </c>
      <c r="I36" s="146">
        <v>66272.713027784179</v>
      </c>
      <c r="J36" s="146">
        <v>91521.971545192908</v>
      </c>
      <c r="K36" s="146">
        <v>153577.15394852197</v>
      </c>
      <c r="L36" s="146">
        <v>166346.23650278026</v>
      </c>
      <c r="M36" s="146">
        <v>221312.66023841428</v>
      </c>
      <c r="N36" s="146">
        <v>254115.34478917724</v>
      </c>
      <c r="O36" s="146">
        <v>276203.47746037028</v>
      </c>
      <c r="P36" s="146">
        <v>283340.83979530528</v>
      </c>
      <c r="Q36" s="146">
        <v>273926.52238429862</v>
      </c>
      <c r="R36" s="146">
        <v>246376.69542616623</v>
      </c>
      <c r="S36" s="146">
        <v>218607.37556851804</v>
      </c>
      <c r="T36" s="146">
        <v>203006.1346759662</v>
      </c>
      <c r="U36" s="146">
        <v>190667.07206657706</v>
      </c>
      <c r="V36" s="146">
        <v>357746.85238370247</v>
      </c>
      <c r="W36" s="146">
        <v>408806.81544640404</v>
      </c>
      <c r="X36" s="146">
        <v>439148.44497452461</v>
      </c>
      <c r="Y36" s="146">
        <v>413781.0522959673</v>
      </c>
      <c r="Z36" s="146">
        <v>364866.13161743258</v>
      </c>
      <c r="AA36" s="146">
        <v>299274.32757992938</v>
      </c>
      <c r="AB36" s="147">
        <v>237571.44350127774</v>
      </c>
      <c r="AC36" s="152">
        <v>26942935.806038484</v>
      </c>
      <c r="AD36" s="1">
        <v>11669511.794537868</v>
      </c>
      <c r="AF36" s="1" t="s">
        <v>3</v>
      </c>
      <c r="AG36" s="1">
        <v>7</v>
      </c>
    </row>
    <row r="37" spans="1:33" ht="15" x14ac:dyDescent="0.2">
      <c r="A37" s="191"/>
      <c r="B37" s="194"/>
      <c r="C37" s="106" t="s">
        <v>37</v>
      </c>
      <c r="D37" s="107">
        <v>7</v>
      </c>
      <c r="E37" s="143">
        <v>73539.471302966238</v>
      </c>
      <c r="F37" s="143">
        <v>48340.962264874062</v>
      </c>
      <c r="G37" s="143">
        <v>36121.557638797545</v>
      </c>
      <c r="H37" s="143">
        <v>29872.92265480792</v>
      </c>
      <c r="I37" s="143">
        <v>35431.703170131972</v>
      </c>
      <c r="J37" s="143">
        <v>39519.489003904506</v>
      </c>
      <c r="K37" s="143">
        <v>73273.18750960796</v>
      </c>
      <c r="L37" s="143">
        <v>74267.512514718153</v>
      </c>
      <c r="M37" s="143">
        <v>128857.36268673663</v>
      </c>
      <c r="N37" s="143">
        <v>168494.86808857991</v>
      </c>
      <c r="O37" s="143">
        <v>192933.17792608109</v>
      </c>
      <c r="P37" s="143">
        <v>205501.69923385719</v>
      </c>
      <c r="Q37" s="143">
        <v>203590.26518010776</v>
      </c>
      <c r="R37" s="143">
        <v>190582.89195680831</v>
      </c>
      <c r="S37" s="143">
        <v>167996.17114430794</v>
      </c>
      <c r="T37" s="143">
        <v>150513.91882653121</v>
      </c>
      <c r="U37" s="143">
        <v>141741.52814463296</v>
      </c>
      <c r="V37" s="143">
        <v>319016.02150046651</v>
      </c>
      <c r="W37" s="143">
        <v>380354.28323393862</v>
      </c>
      <c r="X37" s="143">
        <v>425260.60626199946</v>
      </c>
      <c r="Y37" s="143">
        <v>405478.09046708758</v>
      </c>
      <c r="Z37" s="143">
        <v>348615.02550635015</v>
      </c>
      <c r="AA37" s="143">
        <v>270432.90917390154</v>
      </c>
      <c r="AB37" s="144">
        <v>207789.14401229445</v>
      </c>
      <c r="AC37" s="153">
        <v>30222673.385824427</v>
      </c>
      <c r="AD37" s="1">
        <v>11371355.769916527</v>
      </c>
      <c r="AF37" s="1" t="s">
        <v>2</v>
      </c>
      <c r="AG37" s="1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>
        <v>2028902.8078641114</v>
      </c>
      <c r="F38" s="109">
        <v>1380773.3253669268</v>
      </c>
      <c r="G38" s="109">
        <v>1097502.895207504</v>
      </c>
      <c r="H38" s="109">
        <v>1181143.1273917647</v>
      </c>
      <c r="I38" s="109">
        <v>2425772.1799073</v>
      </c>
      <c r="J38" s="109">
        <v>4613088.0364730638</v>
      </c>
      <c r="K38" s="109">
        <v>5876690.7215820216</v>
      </c>
      <c r="L38" s="109">
        <v>5502695.5626131557</v>
      </c>
      <c r="M38" s="109">
        <v>6807939.241354594</v>
      </c>
      <c r="N38" s="109">
        <v>7569922.0649939235</v>
      </c>
      <c r="O38" s="109">
        <v>8206244.1905961018</v>
      </c>
      <c r="P38" s="109">
        <v>8477799.749404246</v>
      </c>
      <c r="Q38" s="109">
        <v>8116902.866309585</v>
      </c>
      <c r="R38" s="109">
        <v>7633913.8710929407</v>
      </c>
      <c r="S38" s="109">
        <v>7403014.9197372049</v>
      </c>
      <c r="T38" s="109">
        <v>7134171.3556922749</v>
      </c>
      <c r="U38" s="109">
        <v>6834088.2538064318</v>
      </c>
      <c r="V38" s="109">
        <v>11868020.468448009</v>
      </c>
      <c r="W38" s="109">
        <v>13482148.322252531</v>
      </c>
      <c r="X38" s="109">
        <v>14580818.892225824</v>
      </c>
      <c r="Y38" s="109">
        <v>13707640.622873103</v>
      </c>
      <c r="Z38" s="109">
        <v>11773757.566592945</v>
      </c>
      <c r="AA38" s="109">
        <v>9165341.956045717</v>
      </c>
      <c r="AB38" s="142">
        <v>7016537.5520949382</v>
      </c>
      <c r="AC38" s="152">
        <v>173884830.54992622</v>
      </c>
      <c r="AD38" s="152">
        <v>73686692.075600445</v>
      </c>
    </row>
    <row r="39" spans="1:33" ht="15" x14ac:dyDescent="0.2">
      <c r="A39" s="193">
        <v>46966</v>
      </c>
      <c r="B39" s="194">
        <v>174654382.9807125</v>
      </c>
      <c r="C39" s="94" t="s">
        <v>35</v>
      </c>
      <c r="D39" s="95">
        <v>21</v>
      </c>
      <c r="E39" s="148">
        <v>58628.676787165161</v>
      </c>
      <c r="F39" s="149">
        <v>39974.024652747568</v>
      </c>
      <c r="G39" s="149">
        <v>32568.38909580074</v>
      </c>
      <c r="H39" s="149">
        <v>40006.933744092865</v>
      </c>
      <c r="I39" s="149">
        <v>103394.20166336645</v>
      </c>
      <c r="J39" s="149">
        <v>219349.11214853398</v>
      </c>
      <c r="K39" s="149">
        <v>249071.57180221504</v>
      </c>
      <c r="L39" s="149">
        <v>217108.4554242678</v>
      </c>
      <c r="M39" s="149">
        <v>245567.76163181293</v>
      </c>
      <c r="N39" s="149">
        <v>259780.40983658723</v>
      </c>
      <c r="O39" s="149">
        <v>277385.03769811272</v>
      </c>
      <c r="P39" s="149">
        <v>286406.39342279953</v>
      </c>
      <c r="Q39" s="149">
        <v>272563.947550977</v>
      </c>
      <c r="R39" s="149">
        <v>260159.84474537193</v>
      </c>
      <c r="S39" s="149">
        <v>264593.61414411565</v>
      </c>
      <c r="T39" s="149">
        <v>262972.35434112482</v>
      </c>
      <c r="U39" s="149">
        <v>254056.89797094715</v>
      </c>
      <c r="V39" s="149">
        <v>409200.50936715858</v>
      </c>
      <c r="W39" s="149">
        <v>462647.64833525708</v>
      </c>
      <c r="X39" s="149">
        <v>493861.5598936259</v>
      </c>
      <c r="Y39" s="149">
        <v>462024.49548276718</v>
      </c>
      <c r="Z39" s="149">
        <v>394629.08492973045</v>
      </c>
      <c r="AA39" s="149">
        <v>302125.09079772537</v>
      </c>
      <c r="AB39" s="150">
        <v>228629.31999197212</v>
      </c>
      <c r="AC39" s="151">
        <v>128030812.04462378</v>
      </c>
      <c r="AD39" s="1">
        <v>54612489.052088447</v>
      </c>
      <c r="AF39" s="1" t="s">
        <v>1</v>
      </c>
      <c r="AG39" s="1">
        <v>8</v>
      </c>
    </row>
    <row r="40" spans="1:33" ht="15" x14ac:dyDescent="0.2">
      <c r="A40" s="191"/>
      <c r="B40" s="194"/>
      <c r="C40" s="100" t="s">
        <v>36</v>
      </c>
      <c r="D40" s="101">
        <v>4</v>
      </c>
      <c r="E40" s="145">
        <v>75219.747199192148</v>
      </c>
      <c r="F40" s="146">
        <v>51123.798371257872</v>
      </c>
      <c r="G40" s="146">
        <v>40644.513061150908</v>
      </c>
      <c r="H40" s="146">
        <v>41484.738140724265</v>
      </c>
      <c r="I40" s="146">
        <v>64735.187679393406</v>
      </c>
      <c r="J40" s="146">
        <v>95533.320802048533</v>
      </c>
      <c r="K40" s="146">
        <v>155477.99737913764</v>
      </c>
      <c r="L40" s="146">
        <v>164797.71210027946</v>
      </c>
      <c r="M40" s="146">
        <v>216400.5597203972</v>
      </c>
      <c r="N40" s="146">
        <v>246741.52576038873</v>
      </c>
      <c r="O40" s="146">
        <v>268765.7222057202</v>
      </c>
      <c r="P40" s="146">
        <v>277618.48493375606</v>
      </c>
      <c r="Q40" s="146">
        <v>269611.35027594533</v>
      </c>
      <c r="R40" s="146">
        <v>243791.66543809744</v>
      </c>
      <c r="S40" s="146">
        <v>219006.12366204723</v>
      </c>
      <c r="T40" s="146">
        <v>202389.67264101043</v>
      </c>
      <c r="U40" s="146">
        <v>190047.40604964466</v>
      </c>
      <c r="V40" s="146">
        <v>359826.0972606084</v>
      </c>
      <c r="W40" s="146">
        <v>413498.8922393258</v>
      </c>
      <c r="X40" s="146">
        <v>436792.35558690567</v>
      </c>
      <c r="Y40" s="146">
        <v>412483.77583815635</v>
      </c>
      <c r="Z40" s="146">
        <v>361160.91191078548</v>
      </c>
      <c r="AA40" s="146">
        <v>295129.4632935421</v>
      </c>
      <c r="AB40" s="147">
        <v>234779.22642514383</v>
      </c>
      <c r="AC40" s="152">
        <v>21348240.991898634</v>
      </c>
      <c r="AD40" s="1">
        <v>9196680.8911491465</v>
      </c>
      <c r="AF40" s="1" t="s">
        <v>3</v>
      </c>
      <c r="AG40" s="1">
        <v>8</v>
      </c>
    </row>
    <row r="41" spans="1:33" ht="15" x14ac:dyDescent="0.2">
      <c r="A41" s="191"/>
      <c r="B41" s="194"/>
      <c r="C41" s="106" t="s">
        <v>37</v>
      </c>
      <c r="D41" s="107">
        <v>6</v>
      </c>
      <c r="E41" s="143">
        <v>68650.234405030191</v>
      </c>
      <c r="F41" s="143">
        <v>43872.012120112333</v>
      </c>
      <c r="G41" s="143">
        <v>31872.899429400204</v>
      </c>
      <c r="H41" s="143">
        <v>26676.863330708555</v>
      </c>
      <c r="I41" s="143">
        <v>33578.087152197571</v>
      </c>
      <c r="J41" s="143">
        <v>41671.883987354115</v>
      </c>
      <c r="K41" s="143">
        <v>67390.335092797046</v>
      </c>
      <c r="L41" s="143">
        <v>65481.443289557021</v>
      </c>
      <c r="M41" s="143">
        <v>119806.77268352275</v>
      </c>
      <c r="N41" s="143">
        <v>162477.94355086755</v>
      </c>
      <c r="O41" s="143">
        <v>189773.94575484915</v>
      </c>
      <c r="P41" s="143">
        <v>200740.0708473069</v>
      </c>
      <c r="Q41" s="143">
        <v>199605.79849119036</v>
      </c>
      <c r="R41" s="143">
        <v>185254.20528817934</v>
      </c>
      <c r="S41" s="143">
        <v>161822.82415640008</v>
      </c>
      <c r="T41" s="143">
        <v>145119.94849411686</v>
      </c>
      <c r="U41" s="143">
        <v>135920.0652268363</v>
      </c>
      <c r="V41" s="143">
        <v>315781.12467917998</v>
      </c>
      <c r="W41" s="143">
        <v>382184.25418971974</v>
      </c>
      <c r="X41" s="143">
        <v>421168.36549413227</v>
      </c>
      <c r="Y41" s="143">
        <v>400084.11885838833</v>
      </c>
      <c r="Z41" s="143">
        <v>343334.5043535516</v>
      </c>
      <c r="AA41" s="143">
        <v>266190.47795203346</v>
      </c>
      <c r="AB41" s="144">
        <v>204096.81187091017</v>
      </c>
      <c r="AC41" s="153">
        <v>25275329.944190048</v>
      </c>
      <c r="AD41" s="1">
        <v>9396018.1066969596</v>
      </c>
      <c r="AF41" s="1" t="s">
        <v>2</v>
      </c>
      <c r="AG41" s="1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>
        <v>1943982.607757418</v>
      </c>
      <c r="F42" s="109">
        <v>1307181.7839134044</v>
      </c>
      <c r="G42" s="109">
        <v>1037751.6198328204</v>
      </c>
      <c r="H42" s="109">
        <v>1166145.7411730986</v>
      </c>
      <c r="I42" s="109">
        <v>2631687.5085614547</v>
      </c>
      <c r="J42" s="109">
        <v>5238495.9422515323</v>
      </c>
      <c r="K42" s="109">
        <v>6256757.0079198489</v>
      </c>
      <c r="L42" s="109">
        <v>5611357.0720480839</v>
      </c>
      <c r="M42" s="109">
        <v>6741365.8692507967</v>
      </c>
      <c r="N42" s="109">
        <v>7417222.3709150916</v>
      </c>
      <c r="O42" s="109">
        <v>8038792.3550123433</v>
      </c>
      <c r="P42" s="109">
        <v>8329448.6266976558</v>
      </c>
      <c r="Q42" s="109">
        <v>7999923.0906214407</v>
      </c>
      <c r="R42" s="109">
        <v>7550048.6331342766</v>
      </c>
      <c r="S42" s="109">
        <v>7403427.336613019</v>
      </c>
      <c r="T42" s="109">
        <v>7202697.8226923645</v>
      </c>
      <c r="U42" s="109">
        <v>6910904.8729494857</v>
      </c>
      <c r="V42" s="109">
        <v>11927201.833827842</v>
      </c>
      <c r="W42" s="109">
        <v>13662701.70913602</v>
      </c>
      <c r="X42" s="109">
        <v>14645272.37307856</v>
      </c>
      <c r="Y42" s="109">
        <v>13752954.221641066</v>
      </c>
      <c r="Z42" s="109">
        <v>11791861.45728879</v>
      </c>
      <c r="AA42" s="109">
        <v>9122287.6276386008</v>
      </c>
      <c r="AB42" s="142">
        <v>6964913.4967574514</v>
      </c>
      <c r="AC42" s="152">
        <v>174654382.98071247</v>
      </c>
      <c r="AD42" s="152">
        <v>73205188.049934551</v>
      </c>
    </row>
    <row r="43" spans="1:33" ht="15" x14ac:dyDescent="0.2">
      <c r="A43" s="193">
        <v>46997</v>
      </c>
      <c r="B43" s="194">
        <v>172542590.53300551</v>
      </c>
      <c r="C43" s="94" t="s">
        <v>35</v>
      </c>
      <c r="D43" s="95">
        <v>21</v>
      </c>
      <c r="E43" s="148">
        <v>59347.062260100109</v>
      </c>
      <c r="F43" s="149">
        <v>40312.671671923752</v>
      </c>
      <c r="G43" s="149">
        <v>32486.735969846894</v>
      </c>
      <c r="H43" s="149">
        <v>40422.080549175676</v>
      </c>
      <c r="I43" s="149">
        <v>101323.86384262479</v>
      </c>
      <c r="J43" s="149">
        <v>211780.52697095403</v>
      </c>
      <c r="K43" s="149">
        <v>244143.21060612204</v>
      </c>
      <c r="L43" s="149">
        <v>214429.06586234891</v>
      </c>
      <c r="M43" s="149">
        <v>244863.96466110754</v>
      </c>
      <c r="N43" s="149">
        <v>259675.71666309584</v>
      </c>
      <c r="O43" s="149">
        <v>278647.28398495243</v>
      </c>
      <c r="P43" s="149">
        <v>287942.36984032876</v>
      </c>
      <c r="Q43" s="149">
        <v>275397.77730426134</v>
      </c>
      <c r="R43" s="149">
        <v>262866.11044527334</v>
      </c>
      <c r="S43" s="149">
        <v>267069.85359679582</v>
      </c>
      <c r="T43" s="149">
        <v>264477.67668744945</v>
      </c>
      <c r="U43" s="149">
        <v>256097.20162169181</v>
      </c>
      <c r="V43" s="149">
        <v>423835.04229338613</v>
      </c>
      <c r="W43" s="149">
        <v>484034.65997689718</v>
      </c>
      <c r="X43" s="149">
        <v>492492.05121950869</v>
      </c>
      <c r="Y43" s="149">
        <v>458310.35591484129</v>
      </c>
      <c r="Z43" s="149">
        <v>390760.17123002914</v>
      </c>
      <c r="AA43" s="149">
        <v>302056.35627887037</v>
      </c>
      <c r="AB43" s="150">
        <v>228075.80664575446</v>
      </c>
      <c r="AC43" s="151">
        <v>128537799.93804415</v>
      </c>
      <c r="AD43" s="1">
        <v>54840807.434013411</v>
      </c>
      <c r="AF43" s="1" t="s">
        <v>1</v>
      </c>
      <c r="AG43" s="1">
        <v>9</v>
      </c>
    </row>
    <row r="44" spans="1:33" ht="15" x14ac:dyDescent="0.2">
      <c r="A44" s="191"/>
      <c r="B44" s="194"/>
      <c r="C44" s="100" t="s">
        <v>36</v>
      </c>
      <c r="D44" s="101">
        <v>5</v>
      </c>
      <c r="E44" s="145">
        <v>75429.017590599367</v>
      </c>
      <c r="F44" s="146">
        <v>53291.850265319292</v>
      </c>
      <c r="G44" s="146">
        <v>41654.100844942528</v>
      </c>
      <c r="H44" s="146">
        <v>42002.394764706012</v>
      </c>
      <c r="I44" s="146">
        <v>65990.302420598571</v>
      </c>
      <c r="J44" s="146">
        <v>96940.332752846356</v>
      </c>
      <c r="K44" s="146">
        <v>159678.33483199921</v>
      </c>
      <c r="L44" s="146">
        <v>171974.46982890784</v>
      </c>
      <c r="M44" s="146">
        <v>224382.04071250564</v>
      </c>
      <c r="N44" s="146">
        <v>253548.04824046776</v>
      </c>
      <c r="O44" s="146">
        <v>273515.01304450387</v>
      </c>
      <c r="P44" s="146">
        <v>279631.76685747056</v>
      </c>
      <c r="Q44" s="146">
        <v>268411.51608639857</v>
      </c>
      <c r="R44" s="146">
        <v>242706.30605871635</v>
      </c>
      <c r="S44" s="146">
        <v>217204.01980076657</v>
      </c>
      <c r="T44" s="146">
        <v>200733.11871183472</v>
      </c>
      <c r="U44" s="146">
        <v>191852.09042027281</v>
      </c>
      <c r="V44" s="146">
        <v>368236.89388380491</v>
      </c>
      <c r="W44" s="146">
        <v>429038.91700744652</v>
      </c>
      <c r="X44" s="146">
        <v>434394.43038086942</v>
      </c>
      <c r="Y44" s="146">
        <v>408711.64744129713</v>
      </c>
      <c r="Z44" s="146">
        <v>356504.22325888154</v>
      </c>
      <c r="AA44" s="146">
        <v>292606.75318797206</v>
      </c>
      <c r="AB44" s="147">
        <v>231458.06566321303</v>
      </c>
      <c r="AC44" s="152">
        <v>26899478.270281702</v>
      </c>
      <c r="AD44" s="1">
        <v>11619791.948809223</v>
      </c>
      <c r="AF44" s="1" t="s">
        <v>3</v>
      </c>
      <c r="AG44" s="1">
        <v>9</v>
      </c>
    </row>
    <row r="45" spans="1:33" ht="15" x14ac:dyDescent="0.2">
      <c r="A45" s="191"/>
      <c r="B45" s="194"/>
      <c r="C45" s="106" t="s">
        <v>37</v>
      </c>
      <c r="D45" s="107">
        <v>4</v>
      </c>
      <c r="E45" s="143">
        <v>72781.317696876256</v>
      </c>
      <c r="F45" s="143">
        <v>47273.286684700208</v>
      </c>
      <c r="G45" s="143">
        <v>35114.876031349646</v>
      </c>
      <c r="H45" s="143">
        <v>29377.91853299506</v>
      </c>
      <c r="I45" s="143">
        <v>33788.251815433476</v>
      </c>
      <c r="J45" s="143">
        <v>37809.122005528705</v>
      </c>
      <c r="K45" s="143">
        <v>72901.669039235421</v>
      </c>
      <c r="L45" s="143">
        <v>74464.105051742561</v>
      </c>
      <c r="M45" s="143">
        <v>128311.03536489436</v>
      </c>
      <c r="N45" s="143">
        <v>167695.96251281694</v>
      </c>
      <c r="O45" s="143">
        <v>188241.40362582367</v>
      </c>
      <c r="P45" s="143">
        <v>199703.74267995197</v>
      </c>
      <c r="Q45" s="143">
        <v>197456.18523210176</v>
      </c>
      <c r="R45" s="143">
        <v>183314.10838246602</v>
      </c>
      <c r="S45" s="143">
        <v>161910.29476587611</v>
      </c>
      <c r="T45" s="143">
        <v>145948.52909146674</v>
      </c>
      <c r="U45" s="143">
        <v>137462.87854263661</v>
      </c>
      <c r="V45" s="143">
        <v>322969.94488503394</v>
      </c>
      <c r="W45" s="143">
        <v>401723.79940763139</v>
      </c>
      <c r="X45" s="143">
        <v>427632.6286623606</v>
      </c>
      <c r="Y45" s="143">
        <v>405428.59392709169</v>
      </c>
      <c r="Z45" s="143">
        <v>345796.57022776752</v>
      </c>
      <c r="AA45" s="143">
        <v>262345.69600808393</v>
      </c>
      <c r="AB45" s="144">
        <v>196876.16099605508</v>
      </c>
      <c r="AC45" s="153">
        <v>17105312.32467968</v>
      </c>
      <c r="AD45" s="1">
        <v>6338032.9809991065</v>
      </c>
      <c r="AF45" s="1" t="s">
        <v>2</v>
      </c>
      <c r="AG45" s="1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>
        <v>1914558.6662026041</v>
      </c>
      <c r="F46" s="109">
        <v>1302118.5031757962</v>
      </c>
      <c r="G46" s="109">
        <v>1030951.4637168959</v>
      </c>
      <c r="H46" s="109">
        <v>1176387.3394881994</v>
      </c>
      <c r="I46" s="109">
        <v>2592905.6600598474</v>
      </c>
      <c r="J46" s="109">
        <v>5083329.2181763817</v>
      </c>
      <c r="K46" s="109">
        <v>6217005.7730455007</v>
      </c>
      <c r="L46" s="109">
        <v>5660739.1524608368</v>
      </c>
      <c r="M46" s="109">
        <v>6777297.6029053638</v>
      </c>
      <c r="N46" s="109">
        <v>7391714.1411786191</v>
      </c>
      <c r="O46" s="109">
        <v>7972133.6434098147</v>
      </c>
      <c r="P46" s="109">
        <v>8243763.5716540646</v>
      </c>
      <c r="Q46" s="109">
        <v>7915235.6447498882</v>
      </c>
      <c r="R46" s="109">
        <v>7466976.283174186</v>
      </c>
      <c r="S46" s="109">
        <v>7342128.203600049</v>
      </c>
      <c r="T46" s="109">
        <v>7141490.9203614788</v>
      </c>
      <c r="U46" s="109">
        <v>6887153.2003274383</v>
      </c>
      <c r="V46" s="109">
        <v>12033600.137120269</v>
      </c>
      <c r="W46" s="109">
        <v>13916817.642182596</v>
      </c>
      <c r="X46" s="109">
        <v>14224835.742163472</v>
      </c>
      <c r="Y46" s="109">
        <v>13289790.08712652</v>
      </c>
      <c r="Z46" s="109">
        <v>11371670.993036089</v>
      </c>
      <c r="AA46" s="109">
        <v>8855600.0318284743</v>
      </c>
      <c r="AB46" s="142">
        <v>6734386.9118611282</v>
      </c>
      <c r="AC46" s="152">
        <v>172542590.53300554</v>
      </c>
      <c r="AD46" s="152">
        <v>72798632.363821745</v>
      </c>
    </row>
    <row r="47" spans="1:33" ht="15" x14ac:dyDescent="0.2">
      <c r="A47" s="193">
        <v>47027</v>
      </c>
      <c r="B47" s="194">
        <v>177305139.85887077</v>
      </c>
      <c r="C47" s="94" t="s">
        <v>35</v>
      </c>
      <c r="D47" s="95">
        <v>21</v>
      </c>
      <c r="E47" s="148">
        <v>59441.48453579592</v>
      </c>
      <c r="F47" s="149">
        <v>40628.11686102199</v>
      </c>
      <c r="G47" s="149">
        <v>32806.566862446052</v>
      </c>
      <c r="H47" s="149">
        <v>39361.125281024346</v>
      </c>
      <c r="I47" s="149">
        <v>97645.242714053253</v>
      </c>
      <c r="J47" s="149">
        <v>202171.43724556288</v>
      </c>
      <c r="K47" s="149">
        <v>243894.92690382412</v>
      </c>
      <c r="L47" s="149">
        <v>216838.96612893228</v>
      </c>
      <c r="M47" s="149">
        <v>247605.44517008468</v>
      </c>
      <c r="N47" s="149">
        <v>263061.29243984021</v>
      </c>
      <c r="O47" s="149">
        <v>281188.96342744684</v>
      </c>
      <c r="P47" s="149">
        <v>293910.86850892619</v>
      </c>
      <c r="Q47" s="149">
        <v>280130.04752568639</v>
      </c>
      <c r="R47" s="149">
        <v>266347.93287059752</v>
      </c>
      <c r="S47" s="149">
        <v>269998.8503816356</v>
      </c>
      <c r="T47" s="149">
        <v>269883.38303966174</v>
      </c>
      <c r="U47" s="149">
        <v>264681.97395340394</v>
      </c>
      <c r="V47" s="149">
        <v>445218.52248738712</v>
      </c>
      <c r="W47" s="149">
        <v>490576.6880175402</v>
      </c>
      <c r="X47" s="149">
        <v>488737.39664068347</v>
      </c>
      <c r="Y47" s="149">
        <v>457009.46326414705</v>
      </c>
      <c r="Z47" s="149">
        <v>392804.90939082333</v>
      </c>
      <c r="AA47" s="149">
        <v>304301.15773793444</v>
      </c>
      <c r="AB47" s="150">
        <v>233276.22162117771</v>
      </c>
      <c r="AC47" s="151">
        <v>129811940.64320236</v>
      </c>
      <c r="AD47" s="1">
        <v>55726602.192370526</v>
      </c>
      <c r="AF47" s="1" t="s">
        <v>1</v>
      </c>
      <c r="AG47" s="1">
        <v>10</v>
      </c>
    </row>
    <row r="48" spans="1:33" ht="15" x14ac:dyDescent="0.2">
      <c r="A48" s="191"/>
      <c r="B48" s="194"/>
      <c r="C48" s="100" t="s">
        <v>36</v>
      </c>
      <c r="D48" s="101">
        <v>4</v>
      </c>
      <c r="E48" s="145">
        <v>79241.255653336033</v>
      </c>
      <c r="F48" s="146">
        <v>56462.186137321325</v>
      </c>
      <c r="G48" s="146">
        <v>45211.126927893238</v>
      </c>
      <c r="H48" s="146">
        <v>45451.986135982916</v>
      </c>
      <c r="I48" s="146">
        <v>68622.854476757435</v>
      </c>
      <c r="J48" s="146">
        <v>97442.176371666807</v>
      </c>
      <c r="K48" s="146">
        <v>161693.70607902127</v>
      </c>
      <c r="L48" s="146">
        <v>173211.34747992214</v>
      </c>
      <c r="M48" s="146">
        <v>224650.20774275388</v>
      </c>
      <c r="N48" s="146">
        <v>254920.00933792253</v>
      </c>
      <c r="O48" s="146">
        <v>273867.34739621344</v>
      </c>
      <c r="P48" s="146">
        <v>281088.70126662357</v>
      </c>
      <c r="Q48" s="146">
        <v>271953.1346066554</v>
      </c>
      <c r="R48" s="146">
        <v>247533.2028748694</v>
      </c>
      <c r="S48" s="146">
        <v>223471.33465587138</v>
      </c>
      <c r="T48" s="146">
        <v>207578.77980605612</v>
      </c>
      <c r="U48" s="146">
        <v>197633.56447136914</v>
      </c>
      <c r="V48" s="146">
        <v>388684.7934351333</v>
      </c>
      <c r="W48" s="146">
        <v>437651.16118349682</v>
      </c>
      <c r="X48" s="146">
        <v>435968.71080577542</v>
      </c>
      <c r="Y48" s="146">
        <v>409040.71511755354</v>
      </c>
      <c r="Z48" s="146">
        <v>358814.45811430831</v>
      </c>
      <c r="AA48" s="146">
        <v>294416.9683898908</v>
      </c>
      <c r="AB48" s="147">
        <v>236953.33390183985</v>
      </c>
      <c r="AC48" s="152">
        <v>21886252.249472938</v>
      </c>
      <c r="AD48" s="1">
        <v>9423630.5185530279</v>
      </c>
      <c r="AF48" s="1" t="s">
        <v>3</v>
      </c>
      <c r="AG48" s="1">
        <v>10</v>
      </c>
    </row>
    <row r="49" spans="1:33" ht="15" x14ac:dyDescent="0.2">
      <c r="A49" s="191"/>
      <c r="B49" s="194"/>
      <c r="C49" s="106" t="s">
        <v>37</v>
      </c>
      <c r="D49" s="107">
        <v>6</v>
      </c>
      <c r="E49" s="143">
        <v>70488.698718307816</v>
      </c>
      <c r="F49" s="143">
        <v>47503.832649356293</v>
      </c>
      <c r="G49" s="143">
        <v>35058.090496104807</v>
      </c>
      <c r="H49" s="143">
        <v>28828.677497230834</v>
      </c>
      <c r="I49" s="143">
        <v>33357.313208545122</v>
      </c>
      <c r="J49" s="143">
        <v>37120.322679672448</v>
      </c>
      <c r="K49" s="143">
        <v>69954.537982331298</v>
      </c>
      <c r="L49" s="143">
        <v>68575.863509872492</v>
      </c>
      <c r="M49" s="143">
        <v>123237.95892609395</v>
      </c>
      <c r="N49" s="143">
        <v>160100.85113969664</v>
      </c>
      <c r="O49" s="143">
        <v>184762.15518811962</v>
      </c>
      <c r="P49" s="143">
        <v>196311.25979417621</v>
      </c>
      <c r="Q49" s="143">
        <v>198736.7338057383</v>
      </c>
      <c r="R49" s="143">
        <v>186907.74439525427</v>
      </c>
      <c r="S49" s="143">
        <v>162976.43348091358</v>
      </c>
      <c r="T49" s="143">
        <v>147102.01177230681</v>
      </c>
      <c r="U49" s="143">
        <v>142059.83824313321</v>
      </c>
      <c r="V49" s="143">
        <v>342613.62212835212</v>
      </c>
      <c r="W49" s="143">
        <v>407265.16768035683</v>
      </c>
      <c r="X49" s="143">
        <v>420006.74653055181</v>
      </c>
      <c r="Y49" s="143">
        <v>396611.10140975582</v>
      </c>
      <c r="Z49" s="143">
        <v>341051.61512748455</v>
      </c>
      <c r="AA49" s="143">
        <v>265916.88011581055</v>
      </c>
      <c r="AB49" s="144">
        <v>201277.03788674012</v>
      </c>
      <c r="AC49" s="153">
        <v>25606946.966195434</v>
      </c>
      <c r="AD49" s="1">
        <v>9424625.1015318297</v>
      </c>
      <c r="AF49" s="1" t="s">
        <v>2</v>
      </c>
      <c r="AG49" s="1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>
        <v>1988168.3901749055</v>
      </c>
      <c r="F50" s="109">
        <v>1364062.1945268849</v>
      </c>
      <c r="G50" s="109">
        <v>1080130.9547995687</v>
      </c>
      <c r="H50" s="109">
        <v>1181363.6404288278</v>
      </c>
      <c r="I50" s="109">
        <v>2525185.3941534185</v>
      </c>
      <c r="J50" s="109">
        <v>4858090.8237215225</v>
      </c>
      <c r="K50" s="109">
        <v>6188295.5171903791</v>
      </c>
      <c r="L50" s="109">
        <v>5657918.8596865013</v>
      </c>
      <c r="M50" s="109">
        <v>6837742.9330993574</v>
      </c>
      <c r="N50" s="109">
        <v>7504572.2854265142</v>
      </c>
      <c r="O50" s="109">
        <v>8109010.5526899546</v>
      </c>
      <c r="P50" s="109">
        <v>8474350.6025190018</v>
      </c>
      <c r="Q50" s="109">
        <v>8162963.9393004663</v>
      </c>
      <c r="R50" s="109">
        <v>7704885.8681535516</v>
      </c>
      <c r="S50" s="109">
        <v>7541719.7975233141</v>
      </c>
      <c r="T50" s="109">
        <v>7380478.2336909613</v>
      </c>
      <c r="U50" s="109">
        <v>7201214.7403657585</v>
      </c>
      <c r="V50" s="109">
        <v>12960009.878745778</v>
      </c>
      <c r="W50" s="109">
        <v>14496306.099184472</v>
      </c>
      <c r="X50" s="109">
        <v>14527400.651860766</v>
      </c>
      <c r="Y50" s="109">
        <v>13613028.197475839</v>
      </c>
      <c r="Z50" s="109">
        <v>11730470.62042943</v>
      </c>
      <c r="AA50" s="109">
        <v>9163493.4667510502</v>
      </c>
      <c r="AB50" s="142">
        <v>7054276.2169725318</v>
      </c>
      <c r="AC50" s="152">
        <v>177305139.85887074</v>
      </c>
      <c r="AD50" s="152">
        <v>74574857.812455386</v>
      </c>
    </row>
    <row r="51" spans="1:33" ht="15" x14ac:dyDescent="0.2">
      <c r="A51" s="193">
        <v>47058</v>
      </c>
      <c r="B51" s="194">
        <v>172617458.29646188</v>
      </c>
      <c r="C51" s="94" t="s">
        <v>35</v>
      </c>
      <c r="D51" s="95">
        <v>20</v>
      </c>
      <c r="E51" s="148">
        <v>63213.179805898741</v>
      </c>
      <c r="F51" s="149">
        <v>43642.628944005839</v>
      </c>
      <c r="G51" s="149">
        <v>36426.370597746609</v>
      </c>
      <c r="H51" s="149">
        <v>43549.646173511064</v>
      </c>
      <c r="I51" s="149">
        <v>99421.145844342725</v>
      </c>
      <c r="J51" s="149">
        <v>197733.83956065125</v>
      </c>
      <c r="K51" s="149">
        <v>247412.88979842185</v>
      </c>
      <c r="L51" s="149">
        <v>222385.97835247681</v>
      </c>
      <c r="M51" s="149">
        <v>252487.4178683488</v>
      </c>
      <c r="N51" s="149">
        <v>266328.82295142469</v>
      </c>
      <c r="O51" s="149">
        <v>282429.16134346853</v>
      </c>
      <c r="P51" s="149">
        <v>293188.85502743622</v>
      </c>
      <c r="Q51" s="149">
        <v>281592.2413871215</v>
      </c>
      <c r="R51" s="149">
        <v>269423.15377831989</v>
      </c>
      <c r="S51" s="149">
        <v>273505.57964792894</v>
      </c>
      <c r="T51" s="149">
        <v>271903.55628027726</v>
      </c>
      <c r="U51" s="149">
        <v>266977.37278460438</v>
      </c>
      <c r="V51" s="149">
        <v>451522.0173599199</v>
      </c>
      <c r="W51" s="149">
        <v>492669.61118759628</v>
      </c>
      <c r="X51" s="149">
        <v>489256.91043876891</v>
      </c>
      <c r="Y51" s="149">
        <v>456553.66168956115</v>
      </c>
      <c r="Z51" s="149">
        <v>394019.4372169493</v>
      </c>
      <c r="AA51" s="149">
        <v>307413.6207794582</v>
      </c>
      <c r="AB51" s="150">
        <v>234860.27844129206</v>
      </c>
      <c r="AC51" s="151">
        <v>124758347.54519062</v>
      </c>
      <c r="AD51" s="1">
        <v>53604442.788428135</v>
      </c>
      <c r="AF51" s="1" t="s">
        <v>1</v>
      </c>
      <c r="AG51" s="1">
        <v>11</v>
      </c>
    </row>
    <row r="52" spans="1:33" ht="15" x14ac:dyDescent="0.2">
      <c r="A52" s="191"/>
      <c r="B52" s="194"/>
      <c r="C52" s="100" t="s">
        <v>36</v>
      </c>
      <c r="D52" s="101">
        <v>4</v>
      </c>
      <c r="E52" s="145">
        <v>82026.77521829764</v>
      </c>
      <c r="F52" s="146">
        <v>56823.778159332149</v>
      </c>
      <c r="G52" s="146">
        <v>43677.707724772234</v>
      </c>
      <c r="H52" s="146">
        <v>44254.177758604375</v>
      </c>
      <c r="I52" s="146">
        <v>68592.0845283792</v>
      </c>
      <c r="J52" s="146">
        <v>100403.24293259386</v>
      </c>
      <c r="K52" s="146">
        <v>159737.13940061865</v>
      </c>
      <c r="L52" s="146">
        <v>170340.12034343072</v>
      </c>
      <c r="M52" s="146">
        <v>221142.46318302184</v>
      </c>
      <c r="N52" s="146">
        <v>251192.50407982979</v>
      </c>
      <c r="O52" s="146">
        <v>271364.87915016559</v>
      </c>
      <c r="P52" s="146">
        <v>278580.97182562307</v>
      </c>
      <c r="Q52" s="146">
        <v>270801.77935001638</v>
      </c>
      <c r="R52" s="146">
        <v>248064.5168168555</v>
      </c>
      <c r="S52" s="146">
        <v>225970.49448081016</v>
      </c>
      <c r="T52" s="146">
        <v>213271.42677697161</v>
      </c>
      <c r="U52" s="146">
        <v>205565.44676923426</v>
      </c>
      <c r="V52" s="146">
        <v>395202.31479559338</v>
      </c>
      <c r="W52" s="146">
        <v>439369.9668300068</v>
      </c>
      <c r="X52" s="146">
        <v>436345.80166325398</v>
      </c>
      <c r="Y52" s="146">
        <v>407793.00061254774</v>
      </c>
      <c r="Z52" s="146">
        <v>359453.97322312905</v>
      </c>
      <c r="AA52" s="146">
        <v>294895.56171441404</v>
      </c>
      <c r="AB52" s="147">
        <v>234830.45761079175</v>
      </c>
      <c r="AC52" s="152">
        <v>21918802.339793175</v>
      </c>
      <c r="AD52" s="1">
        <v>9425178.4111038353</v>
      </c>
      <c r="AF52" s="1" t="s">
        <v>3</v>
      </c>
      <c r="AG52" s="1">
        <v>11</v>
      </c>
    </row>
    <row r="53" spans="1:33" ht="15" x14ac:dyDescent="0.2">
      <c r="A53" s="191"/>
      <c r="B53" s="194"/>
      <c r="C53" s="106" t="s">
        <v>37</v>
      </c>
      <c r="D53" s="107">
        <v>6</v>
      </c>
      <c r="E53" s="143">
        <v>65813.628200993015</v>
      </c>
      <c r="F53" s="143">
        <v>41902.599054564329</v>
      </c>
      <c r="G53" s="143">
        <v>28538.526733713956</v>
      </c>
      <c r="H53" s="143">
        <v>23498.846751241475</v>
      </c>
      <c r="I53" s="143">
        <v>29335.300120042546</v>
      </c>
      <c r="J53" s="143">
        <v>35190.340721361579</v>
      </c>
      <c r="K53" s="143">
        <v>71182.896787327758</v>
      </c>
      <c r="L53" s="143">
        <v>70952.406683641748</v>
      </c>
      <c r="M53" s="143">
        <v>125538.9942358875</v>
      </c>
      <c r="N53" s="143">
        <v>166584.90022214866</v>
      </c>
      <c r="O53" s="143">
        <v>191424.28561146508</v>
      </c>
      <c r="P53" s="143">
        <v>203781.36051802945</v>
      </c>
      <c r="Q53" s="143">
        <v>204091.80111515659</v>
      </c>
      <c r="R53" s="143">
        <v>191918.6673593352</v>
      </c>
      <c r="S53" s="143">
        <v>170334.42132166642</v>
      </c>
      <c r="T53" s="143">
        <v>155794.23548278082</v>
      </c>
      <c r="U53" s="143">
        <v>151156.40114289205</v>
      </c>
      <c r="V53" s="143">
        <v>352509.50177124754</v>
      </c>
      <c r="W53" s="143">
        <v>411158.02610319707</v>
      </c>
      <c r="X53" s="143">
        <v>420796.03749387478</v>
      </c>
      <c r="Y53" s="143">
        <v>394592.18421132932</v>
      </c>
      <c r="Z53" s="143">
        <v>341085.69274985703</v>
      </c>
      <c r="AA53" s="143">
        <v>268729.56947956025</v>
      </c>
      <c r="AB53" s="144">
        <v>207474.11137503615</v>
      </c>
      <c r="AC53" s="153">
        <v>25940308.411478102</v>
      </c>
      <c r="AD53" s="1">
        <v>9789464.8421580195</v>
      </c>
      <c r="AF53" s="1" t="s">
        <v>2</v>
      </c>
      <c r="AG53" s="1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>
        <v>1987252.4661971233</v>
      </c>
      <c r="F54" s="109">
        <v>1351563.2858448315</v>
      </c>
      <c r="G54" s="109">
        <v>1074469.4032563048</v>
      </c>
      <c r="H54" s="109">
        <v>1189002.7150120875</v>
      </c>
      <c r="I54" s="109">
        <v>2438803.0557206268</v>
      </c>
      <c r="J54" s="109">
        <v>4567431.80727157</v>
      </c>
      <c r="K54" s="109">
        <v>6014303.7342948774</v>
      </c>
      <c r="L54" s="109">
        <v>5554794.4885251094</v>
      </c>
      <c r="M54" s="109">
        <v>6687552.1755143888</v>
      </c>
      <c r="N54" s="109">
        <v>7330855.8766807057</v>
      </c>
      <c r="O54" s="109">
        <v>7882588.4571388243</v>
      </c>
      <c r="P54" s="109">
        <v>8200789.1509593939</v>
      </c>
      <c r="Q54" s="109">
        <v>7939602.7518334342</v>
      </c>
      <c r="R54" s="109">
        <v>7532233.1469898308</v>
      </c>
      <c r="S54" s="109">
        <v>7396000.0988118183</v>
      </c>
      <c r="T54" s="109">
        <v>7225922.245610116</v>
      </c>
      <c r="U54" s="109">
        <v>7068747.6496263761</v>
      </c>
      <c r="V54" s="109">
        <v>12726306.617008258</v>
      </c>
      <c r="W54" s="109">
        <v>14077820.247691134</v>
      </c>
      <c r="X54" s="109">
        <v>14055297.640391644</v>
      </c>
      <c r="Y54" s="109">
        <v>13129798.341509389</v>
      </c>
      <c r="Z54" s="109">
        <v>11364718.793730645</v>
      </c>
      <c r="AA54" s="109">
        <v>8940232.0793241821</v>
      </c>
      <c r="AB54" s="142">
        <v>6881372.0675192252</v>
      </c>
      <c r="AC54" s="152">
        <v>172617458.29646188</v>
      </c>
      <c r="AD54" s="152">
        <v>72819086.041689992</v>
      </c>
    </row>
    <row r="55" spans="1:33" ht="15" x14ac:dyDescent="0.2">
      <c r="A55" s="193">
        <v>47088</v>
      </c>
      <c r="B55" s="194">
        <v>171000359.84701088</v>
      </c>
      <c r="C55" s="94" t="s">
        <v>35</v>
      </c>
      <c r="D55" s="95">
        <v>19</v>
      </c>
      <c r="E55" s="148">
        <v>73365.383930211261</v>
      </c>
      <c r="F55" s="149">
        <v>49895.221654546949</v>
      </c>
      <c r="G55" s="149">
        <v>39587.832797199691</v>
      </c>
      <c r="H55" s="149">
        <v>42328.226743714047</v>
      </c>
      <c r="I55" s="149">
        <v>78015.01086001785</v>
      </c>
      <c r="J55" s="149">
        <v>133625.80336662108</v>
      </c>
      <c r="K55" s="149">
        <v>198717.19616120309</v>
      </c>
      <c r="L55" s="149">
        <v>200849.59697147494</v>
      </c>
      <c r="M55" s="149">
        <v>244936.74359475143</v>
      </c>
      <c r="N55" s="149">
        <v>265585.5503509026</v>
      </c>
      <c r="O55" s="149">
        <v>282789.44436242321</v>
      </c>
      <c r="P55" s="149">
        <v>296613.27979612543</v>
      </c>
      <c r="Q55" s="149">
        <v>292278.13813787914</v>
      </c>
      <c r="R55" s="149">
        <v>275459.90081587463</v>
      </c>
      <c r="S55" s="149">
        <v>271915.23912524479</v>
      </c>
      <c r="T55" s="149">
        <v>264813.23475217551</v>
      </c>
      <c r="U55" s="149">
        <v>256273.28970988005</v>
      </c>
      <c r="V55" s="149">
        <v>426040.18815476837</v>
      </c>
      <c r="W55" s="149">
        <v>479119.82830669766</v>
      </c>
      <c r="X55" s="149">
        <v>481111.8469691191</v>
      </c>
      <c r="Y55" s="149">
        <v>455883.15855060052</v>
      </c>
      <c r="Z55" s="149">
        <v>405211.71721424058</v>
      </c>
      <c r="AA55" s="149">
        <v>323844.38266369794</v>
      </c>
      <c r="AB55" s="150">
        <v>250154.73906610764</v>
      </c>
      <c r="AC55" s="151">
        <v>115679884.12705407</v>
      </c>
      <c r="AD55" s="1">
        <v>50378773.934717901</v>
      </c>
      <c r="AF55" s="1" t="s">
        <v>1</v>
      </c>
      <c r="AG55" s="1">
        <v>12</v>
      </c>
    </row>
    <row r="56" spans="1:33" ht="15" x14ac:dyDescent="0.2">
      <c r="A56" s="191"/>
      <c r="B56" s="194"/>
      <c r="C56" s="100" t="s">
        <v>36</v>
      </c>
      <c r="D56" s="101">
        <v>5</v>
      </c>
      <c r="E56" s="145">
        <v>84025.001446898576</v>
      </c>
      <c r="F56" s="146">
        <v>57810.492094291782</v>
      </c>
      <c r="G56" s="146">
        <v>44423.763791356134</v>
      </c>
      <c r="H56" s="146">
        <v>42669.93348803743</v>
      </c>
      <c r="I56" s="146">
        <v>61691.745555549307</v>
      </c>
      <c r="J56" s="146">
        <v>83466.707245868238</v>
      </c>
      <c r="K56" s="146">
        <v>131073.40496756486</v>
      </c>
      <c r="L56" s="146">
        <v>139493.87020328172</v>
      </c>
      <c r="M56" s="146">
        <v>192089.71465379614</v>
      </c>
      <c r="N56" s="146">
        <v>224338.66444678124</v>
      </c>
      <c r="O56" s="146">
        <v>242431.60165527827</v>
      </c>
      <c r="P56" s="146">
        <v>250125.29853350119</v>
      </c>
      <c r="Q56" s="146">
        <v>244913.60417716773</v>
      </c>
      <c r="R56" s="146">
        <v>225396.81971893346</v>
      </c>
      <c r="S56" s="146">
        <v>205942.12346447806</v>
      </c>
      <c r="T56" s="146">
        <v>192660.30699704986</v>
      </c>
      <c r="U56" s="146">
        <v>183286.92008382402</v>
      </c>
      <c r="V56" s="146">
        <v>361391.2816181673</v>
      </c>
      <c r="W56" s="146">
        <v>416420.17750865943</v>
      </c>
      <c r="X56" s="146">
        <v>420892.20527829562</v>
      </c>
      <c r="Y56" s="146">
        <v>403261.92276432959</v>
      </c>
      <c r="Z56" s="146">
        <v>364618.45397987199</v>
      </c>
      <c r="AA56" s="146">
        <v>307216.27770764241</v>
      </c>
      <c r="AB56" s="147">
        <v>244018.820415277</v>
      </c>
      <c r="AC56" s="152">
        <v>25618295.558979511</v>
      </c>
      <c r="AD56" s="1">
        <v>10503394.619670456</v>
      </c>
      <c r="AF56" s="1" t="s">
        <v>3</v>
      </c>
      <c r="AG56" s="1">
        <v>12</v>
      </c>
    </row>
    <row r="57" spans="1:33" ht="15" x14ac:dyDescent="0.2">
      <c r="A57" s="191"/>
      <c r="B57" s="194"/>
      <c r="C57" s="106" t="s">
        <v>37</v>
      </c>
      <c r="D57" s="107">
        <v>7</v>
      </c>
      <c r="E57" s="143">
        <v>91146.58424809498</v>
      </c>
      <c r="F57" s="143">
        <v>62657.802117151368</v>
      </c>
      <c r="G57" s="143">
        <v>45226.350025124273</v>
      </c>
      <c r="H57" s="143">
        <v>36359.052546824794</v>
      </c>
      <c r="I57" s="143">
        <v>38386.750580023407</v>
      </c>
      <c r="J57" s="143">
        <v>41119.06678040907</v>
      </c>
      <c r="K57" s="143">
        <v>66175.387775559575</v>
      </c>
      <c r="L57" s="143">
        <v>61250.908056870976</v>
      </c>
      <c r="M57" s="143">
        <v>106037.78839266438</v>
      </c>
      <c r="N57" s="143">
        <v>144611.44406702381</v>
      </c>
      <c r="O57" s="143">
        <v>166811.32864394836</v>
      </c>
      <c r="P57" s="143">
        <v>180818.39859064861</v>
      </c>
      <c r="Q57" s="143">
        <v>183777.68729763801</v>
      </c>
      <c r="R57" s="143">
        <v>174613.46654612594</v>
      </c>
      <c r="S57" s="143">
        <v>156635.24685632298</v>
      </c>
      <c r="T57" s="143">
        <v>143080.86609488758</v>
      </c>
      <c r="U57" s="143">
        <v>139964.36133339044</v>
      </c>
      <c r="V57" s="143">
        <v>328036.97210142354</v>
      </c>
      <c r="W57" s="143">
        <v>396576.15507575299</v>
      </c>
      <c r="X57" s="143">
        <v>408922.93598106824</v>
      </c>
      <c r="Y57" s="143">
        <v>390512.65584365057</v>
      </c>
      <c r="Z57" s="143">
        <v>349998.50925284426</v>
      </c>
      <c r="AA57" s="143">
        <v>291520.87872816122</v>
      </c>
      <c r="AB57" s="144">
        <v>238927.99748972047</v>
      </c>
      <c r="AC57" s="153">
        <v>29702180.160977311</v>
      </c>
      <c r="AD57" s="1">
        <v>10203210.471156647</v>
      </c>
      <c r="AF57" s="1" t="s">
        <v>2</v>
      </c>
      <c r="AG57" s="1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>
        <v>2452093.3916451717</v>
      </c>
      <c r="F58" s="109">
        <v>1675666.2867279106</v>
      </c>
      <c r="G58" s="109">
        <v>1290872.0922794447</v>
      </c>
      <c r="H58" s="109">
        <v>1272099.3433985277</v>
      </c>
      <c r="I58" s="109">
        <v>2059451.1881782494</v>
      </c>
      <c r="J58" s="109">
        <v>3244057.267658005</v>
      </c>
      <c r="K58" s="109">
        <v>4894221.4663296007</v>
      </c>
      <c r="L58" s="109">
        <v>4942368.0498725297</v>
      </c>
      <c r="M58" s="109">
        <v>6356511.2203179086</v>
      </c>
      <c r="N58" s="109">
        <v>7180098.8873702222</v>
      </c>
      <c r="O58" s="109">
        <v>7752836.75167007</v>
      </c>
      <c r="P58" s="109">
        <v>8152007.5989284292</v>
      </c>
      <c r="Q58" s="109">
        <v>8064296.4565890078</v>
      </c>
      <c r="R58" s="109">
        <v>7583016.4799191672</v>
      </c>
      <c r="S58" s="109">
        <v>7292546.8886963017</v>
      </c>
      <c r="T58" s="109">
        <v>6996319.057940796</v>
      </c>
      <c r="U58" s="109">
        <v>6765377.6342405742</v>
      </c>
      <c r="V58" s="109">
        <v>12197978.787741402</v>
      </c>
      <c r="W58" s="109">
        <v>13961410.710900825</v>
      </c>
      <c r="X58" s="109">
        <v>14108046.670672219</v>
      </c>
      <c r="Y58" s="109">
        <v>13411678.217188612</v>
      </c>
      <c r="Z58" s="109">
        <v>11972104.461739842</v>
      </c>
      <c r="AA58" s="109">
        <v>9729770.8102456015</v>
      </c>
      <c r="AB58" s="142">
        <v>7645530.1267604735</v>
      </c>
      <c r="AC58" s="152">
        <v>171000359.84701088</v>
      </c>
      <c r="AD58" s="152">
        <v>71085379.025545001</v>
      </c>
    </row>
    <row r="59" spans="1:33" s="5" customFormat="1" x14ac:dyDescent="0.2">
      <c r="AD59" s="172">
        <v>872341084.68177509</v>
      </c>
    </row>
    <row r="60" spans="1:33" s="5" customFormat="1" ht="15.75" x14ac:dyDescent="0.2">
      <c r="B60" s="38" t="s">
        <v>44</v>
      </c>
      <c r="Z60" s="6"/>
      <c r="AA60" s="6"/>
      <c r="AB60" s="6"/>
    </row>
    <row r="61" spans="1:33" s="5" customFormat="1" ht="18" x14ac:dyDescent="0.25">
      <c r="B61" s="38" t="s">
        <v>51</v>
      </c>
      <c r="W61" s="37"/>
      <c r="Z61" s="7" t="s">
        <v>58</v>
      </c>
    </row>
  </sheetData>
  <mergeCells count="26">
    <mergeCell ref="D2:E2"/>
    <mergeCell ref="C9:D9"/>
    <mergeCell ref="A11:A14"/>
    <mergeCell ref="B11:B14"/>
    <mergeCell ref="A15:A18"/>
    <mergeCell ref="B15:B18"/>
    <mergeCell ref="A19:A22"/>
    <mergeCell ref="B19:B22"/>
    <mergeCell ref="A23:A26"/>
    <mergeCell ref="B23:B26"/>
    <mergeCell ref="A27:A30"/>
    <mergeCell ref="B27:B30"/>
    <mergeCell ref="A31:A34"/>
    <mergeCell ref="B31:B34"/>
    <mergeCell ref="A35:A38"/>
    <mergeCell ref="B35:B38"/>
    <mergeCell ref="A39:A42"/>
    <mergeCell ref="B39:B42"/>
    <mergeCell ref="A55:A58"/>
    <mergeCell ref="B55:B58"/>
    <mergeCell ref="A43:A46"/>
    <mergeCell ref="B43:B46"/>
    <mergeCell ref="A47:A50"/>
    <mergeCell ref="B47:B50"/>
    <mergeCell ref="A51:A54"/>
    <mergeCell ref="B51:B54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D94ED-A7FB-46C2-BF8A-5E4AB64A23C6}">
  <sheetPr>
    <tabColor theme="3" tint="0.39997558519241921"/>
    <pageSetUpPr fitToPage="1"/>
  </sheetPr>
  <dimension ref="A1:AG61"/>
  <sheetViews>
    <sheetView showGridLines="0" zoomScale="90" workbookViewId="0">
      <pane xSplit="4" ySplit="10" topLeftCell="R11" activePane="bottomRight" state="frozen"/>
      <selection activeCell="C26" sqref="C26"/>
      <selection pane="topRight" activeCell="C26" sqref="C26"/>
      <selection pane="bottomLeft" activeCell="C26" sqref="C26"/>
      <selection pane="bottomRight" activeCell="C26" sqref="C26"/>
    </sheetView>
  </sheetViews>
  <sheetFormatPr baseColWidth="10" defaultColWidth="0" defaultRowHeight="12.75" x14ac:dyDescent="0.2"/>
  <cols>
    <col min="1" max="1" width="8.28515625" style="1" customWidth="1"/>
    <col min="2" max="2" width="15.5703125" style="1" customWidth="1"/>
    <col min="3" max="4" width="13.28515625" style="1" customWidth="1"/>
    <col min="5" max="5" width="14.42578125" style="1" customWidth="1"/>
    <col min="6" max="8" width="12.7109375" style="1" bestFit="1" customWidth="1"/>
    <col min="9" max="21" width="14.42578125" style="1" bestFit="1" customWidth="1"/>
    <col min="22" max="25" width="15.5703125" style="1" bestFit="1" customWidth="1"/>
    <col min="26" max="26" width="16" style="1" customWidth="1"/>
    <col min="27" max="28" width="14.42578125" style="1" bestFit="1" customWidth="1"/>
    <col min="29" max="29" width="17.7109375" style="1" customWidth="1"/>
    <col min="30" max="30" width="19.85546875" style="1" customWidth="1"/>
    <col min="31" max="31" width="3.42578125" style="1" hidden="1" customWidth="1"/>
    <col min="32" max="32" width="5.28515625" style="1" hidden="1" customWidth="1"/>
    <col min="33" max="33" width="9.85546875" style="1" hidden="1" customWidth="1"/>
    <col min="34" max="16384" width="3.42578125" style="1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">
        <v>110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83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>
        <v>2029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93" customFormat="1" ht="32.25" thickBot="1" x14ac:dyDescent="0.25">
      <c r="A10" s="3" t="s">
        <v>121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47119</v>
      </c>
      <c r="B11" s="194">
        <v>126975371.06230569</v>
      </c>
      <c r="C11" s="94" t="s">
        <v>35</v>
      </c>
      <c r="D11" s="95">
        <v>21</v>
      </c>
      <c r="E11" s="148">
        <v>30766.308925005807</v>
      </c>
      <c r="F11" s="149">
        <v>13516.525354655436</v>
      </c>
      <c r="G11" s="149">
        <v>6582.3346810680705</v>
      </c>
      <c r="H11" s="149">
        <v>8542.6156458026653</v>
      </c>
      <c r="I11" s="149">
        <v>38033.031245304002</v>
      </c>
      <c r="J11" s="149">
        <v>96951.342901338736</v>
      </c>
      <c r="K11" s="149">
        <v>142286.89265189585</v>
      </c>
      <c r="L11" s="149">
        <v>126093.15814384149</v>
      </c>
      <c r="M11" s="149">
        <v>162717.38241079106</v>
      </c>
      <c r="N11" s="149">
        <v>184361.60018805688</v>
      </c>
      <c r="O11" s="149">
        <v>203093.10882376521</v>
      </c>
      <c r="P11" s="149">
        <v>215631.40774398067</v>
      </c>
      <c r="Q11" s="149">
        <v>212244.71353154653</v>
      </c>
      <c r="R11" s="149">
        <v>199540.67438452836</v>
      </c>
      <c r="S11" s="149">
        <v>196227.28454104121</v>
      </c>
      <c r="T11" s="149">
        <v>190278.16640218109</v>
      </c>
      <c r="U11" s="149">
        <v>181149.64109896394</v>
      </c>
      <c r="V11" s="149">
        <v>337840.7644628337</v>
      </c>
      <c r="W11" s="149">
        <v>380010.53661612474</v>
      </c>
      <c r="X11" s="149">
        <v>402133.95053275756</v>
      </c>
      <c r="Y11" s="149">
        <v>379155.47352105199</v>
      </c>
      <c r="Z11" s="149">
        <v>330242.03741293814</v>
      </c>
      <c r="AA11" s="149">
        <v>258006.25602952024</v>
      </c>
      <c r="AB11" s="150">
        <v>195627.59670376353</v>
      </c>
      <c r="AC11" s="151">
        <v>94311688.883007884</v>
      </c>
      <c r="AD11" s="1">
        <v>39298079.882642627</v>
      </c>
      <c r="AF11" s="1" t="s">
        <v>1</v>
      </c>
      <c r="AG11" s="1">
        <v>1</v>
      </c>
    </row>
    <row r="12" spans="1:33" ht="15" x14ac:dyDescent="0.2">
      <c r="A12" s="191"/>
      <c r="B12" s="194"/>
      <c r="C12" s="100" t="s">
        <v>36</v>
      </c>
      <c r="D12" s="101">
        <v>4</v>
      </c>
      <c r="E12" s="145">
        <v>45943.23578578826</v>
      </c>
      <c r="F12" s="146">
        <v>22902.294683992066</v>
      </c>
      <c r="G12" s="146">
        <v>12861.912387661767</v>
      </c>
      <c r="H12" s="146">
        <v>11339.485488571037</v>
      </c>
      <c r="I12" s="146">
        <v>26122.354231294044</v>
      </c>
      <c r="J12" s="146">
        <v>48602.93760231429</v>
      </c>
      <c r="K12" s="146">
        <v>84771.447108880922</v>
      </c>
      <c r="L12" s="146">
        <v>82746.901816545273</v>
      </c>
      <c r="M12" s="146">
        <v>131441.02530606918</v>
      </c>
      <c r="N12" s="146">
        <v>162415.86716949</v>
      </c>
      <c r="O12" s="146">
        <v>186601.05172396367</v>
      </c>
      <c r="P12" s="146">
        <v>198524.61584885971</v>
      </c>
      <c r="Q12" s="146">
        <v>195027.67801012759</v>
      </c>
      <c r="R12" s="146">
        <v>176665.18394316925</v>
      </c>
      <c r="S12" s="146">
        <v>152794.03869705173</v>
      </c>
      <c r="T12" s="146">
        <v>137919.6592610112</v>
      </c>
      <c r="U12" s="146">
        <v>125003.23890984581</v>
      </c>
      <c r="V12" s="146">
        <v>291297.45934144029</v>
      </c>
      <c r="W12" s="146">
        <v>338055.01751244714</v>
      </c>
      <c r="X12" s="146">
        <v>359223.16497904563</v>
      </c>
      <c r="Y12" s="146">
        <v>342960.99723108014</v>
      </c>
      <c r="Z12" s="146">
        <v>305453.26126059378</v>
      </c>
      <c r="AA12" s="146">
        <v>250281.32389220587</v>
      </c>
      <c r="AB12" s="147">
        <v>199043.83537248569</v>
      </c>
      <c r="AC12" s="152">
        <v>15551991.950255739</v>
      </c>
      <c r="AD12" s="1">
        <v>6196557.0427445341</v>
      </c>
      <c r="AF12" s="1" t="s">
        <v>3</v>
      </c>
      <c r="AG12" s="1">
        <v>1</v>
      </c>
    </row>
    <row r="13" spans="1:33" ht="15" x14ac:dyDescent="0.2">
      <c r="A13" s="191"/>
      <c r="B13" s="194"/>
      <c r="C13" s="106" t="s">
        <v>37</v>
      </c>
      <c r="D13" s="107">
        <v>6</v>
      </c>
      <c r="E13" s="143">
        <v>46122.588648093129</v>
      </c>
      <c r="F13" s="143">
        <v>23465.887675423415</v>
      </c>
      <c r="G13" s="143">
        <v>9107.7084652649446</v>
      </c>
      <c r="H13" s="143">
        <v>4059.9388339276966</v>
      </c>
      <c r="I13" s="143">
        <v>4190.642576142156</v>
      </c>
      <c r="J13" s="143">
        <v>9369.1553628936526</v>
      </c>
      <c r="K13" s="143">
        <v>22402.069590142157</v>
      </c>
      <c r="L13" s="143">
        <v>11507.734491965557</v>
      </c>
      <c r="M13" s="143">
        <v>46367.436384038963</v>
      </c>
      <c r="N13" s="143">
        <v>78132.912383780698</v>
      </c>
      <c r="O13" s="143">
        <v>99912.180245766591</v>
      </c>
      <c r="P13" s="143">
        <v>114428.14899314987</v>
      </c>
      <c r="Q13" s="143">
        <v>120625.84988297411</v>
      </c>
      <c r="R13" s="143">
        <v>113641.04261973132</v>
      </c>
      <c r="S13" s="143">
        <v>97063.121652265487</v>
      </c>
      <c r="T13" s="143">
        <v>85759.38836898416</v>
      </c>
      <c r="U13" s="143">
        <v>80194.099295663982</v>
      </c>
      <c r="V13" s="143">
        <v>255325.04739510088</v>
      </c>
      <c r="W13" s="143">
        <v>304458.63284794905</v>
      </c>
      <c r="X13" s="143">
        <v>332969.98221964476</v>
      </c>
      <c r="Y13" s="143">
        <v>319890.7383391122</v>
      </c>
      <c r="Z13" s="143">
        <v>279767.38252690545</v>
      </c>
      <c r="AA13" s="143">
        <v>221873.0406009545</v>
      </c>
      <c r="AB13" s="144">
        <v>171313.64210713468</v>
      </c>
      <c r="AC13" s="153">
        <v>17111690.229042057</v>
      </c>
      <c r="AD13" s="1">
        <v>5085791.4859099258</v>
      </c>
      <c r="AF13" s="1" t="s">
        <v>2</v>
      </c>
      <c r="AG13" s="1">
        <v>1</v>
      </c>
    </row>
    <row r="14" spans="1:33" ht="15.75" thickBot="1" x14ac:dyDescent="0.25">
      <c r="A14" s="192"/>
      <c r="B14" s="195"/>
      <c r="C14" s="122" t="s">
        <v>34</v>
      </c>
      <c r="D14" s="123">
        <v>31</v>
      </c>
      <c r="E14" s="109">
        <v>1106600.9624568338</v>
      </c>
      <c r="F14" s="109">
        <v>516251.53723627288</v>
      </c>
      <c r="G14" s="109">
        <v>244322.92864466622</v>
      </c>
      <c r="H14" s="109">
        <v>249112.50351970631</v>
      </c>
      <c r="I14" s="109">
        <v>928326.9285334131</v>
      </c>
      <c r="J14" s="109">
        <v>2286604.8835147326</v>
      </c>
      <c r="K14" s="109">
        <v>3461522.9516661894</v>
      </c>
      <c r="L14" s="109">
        <v>3047990.3352386458</v>
      </c>
      <c r="M14" s="109">
        <v>4221033.750155123</v>
      </c>
      <c r="N14" s="109">
        <v>4990054.5469298381</v>
      </c>
      <c r="O14" s="109">
        <v>5610832.573669523</v>
      </c>
      <c r="P14" s="109">
        <v>6008926.9199779322</v>
      </c>
      <c r="Q14" s="109">
        <v>5961004.7955008317</v>
      </c>
      <c r="R14" s="109">
        <v>5578861.1535661602</v>
      </c>
      <c r="S14" s="109">
        <v>5314327.8600636655</v>
      </c>
      <c r="T14" s="109">
        <v>5062076.4617037531</v>
      </c>
      <c r="U14" s="109">
        <v>4785320.0144916093</v>
      </c>
      <c r="V14" s="109">
        <v>9791796.1754558738</v>
      </c>
      <c r="W14" s="109">
        <v>11159193.136076102</v>
      </c>
      <c r="X14" s="109">
        <v>11879525.51442196</v>
      </c>
      <c r="Y14" s="109">
        <v>11253453.362901084</v>
      </c>
      <c r="Z14" s="109">
        <v>9835500.1258755084</v>
      </c>
      <c r="AA14" s="109">
        <v>7750494.915794475</v>
      </c>
      <c r="AB14" s="142">
        <v>5932236.7249117848</v>
      </c>
      <c r="AC14" s="152">
        <v>126975371.06230567</v>
      </c>
      <c r="AD14" s="152">
        <v>50580428.411297083</v>
      </c>
    </row>
    <row r="15" spans="1:33" ht="15" x14ac:dyDescent="0.2">
      <c r="A15" s="191">
        <v>47150</v>
      </c>
      <c r="B15" s="194">
        <v>131048362.84654263</v>
      </c>
      <c r="C15" s="94" t="s">
        <v>35</v>
      </c>
      <c r="D15" s="95">
        <v>20</v>
      </c>
      <c r="E15" s="148">
        <v>35897.102187319077</v>
      </c>
      <c r="F15" s="149">
        <v>18105.193947017462</v>
      </c>
      <c r="G15" s="149">
        <v>10841.186392018715</v>
      </c>
      <c r="H15" s="149">
        <v>15163.08510998866</v>
      </c>
      <c r="I15" s="149">
        <v>68353.647779928258</v>
      </c>
      <c r="J15" s="149">
        <v>180522.22946723722</v>
      </c>
      <c r="K15" s="149">
        <v>203075.58679773903</v>
      </c>
      <c r="L15" s="149">
        <v>162294.14087321065</v>
      </c>
      <c r="M15" s="149">
        <v>189599.30278422384</v>
      </c>
      <c r="N15" s="149">
        <v>203075.59163431523</v>
      </c>
      <c r="O15" s="149">
        <v>218652.59970321262</v>
      </c>
      <c r="P15" s="149">
        <v>229596.12586022657</v>
      </c>
      <c r="Q15" s="149">
        <v>219091.84892688933</v>
      </c>
      <c r="R15" s="149">
        <v>208406.23910482824</v>
      </c>
      <c r="S15" s="149">
        <v>211655.61157834009</v>
      </c>
      <c r="T15" s="149">
        <v>211233.95441916131</v>
      </c>
      <c r="U15" s="149">
        <v>205331.4537230327</v>
      </c>
      <c r="V15" s="149">
        <v>360920.05744057824</v>
      </c>
      <c r="W15" s="149">
        <v>399355.72096026619</v>
      </c>
      <c r="X15" s="149">
        <v>428545.46596508671</v>
      </c>
      <c r="Y15" s="149">
        <v>404181.20470145147</v>
      </c>
      <c r="Z15" s="149">
        <v>351832.15709834511</v>
      </c>
      <c r="AA15" s="149">
        <v>272300.66912645829</v>
      </c>
      <c r="AB15" s="150">
        <v>203305.17508132264</v>
      </c>
      <c r="AC15" s="151">
        <v>100226707.01324396</v>
      </c>
      <c r="AD15" s="1">
        <v>41178737.372148812</v>
      </c>
      <c r="AF15" s="1" t="s">
        <v>1</v>
      </c>
      <c r="AG15" s="1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>
        <v>50055.592193973745</v>
      </c>
      <c r="F16" s="146">
        <v>29566.868570059727</v>
      </c>
      <c r="G16" s="146">
        <v>18491.119646819363</v>
      </c>
      <c r="H16" s="146">
        <v>17373.201227666628</v>
      </c>
      <c r="I16" s="146">
        <v>35692.423541721873</v>
      </c>
      <c r="J16" s="146">
        <v>66624.445249553522</v>
      </c>
      <c r="K16" s="146">
        <v>113322.95946511082</v>
      </c>
      <c r="L16" s="146">
        <v>115457.5541612649</v>
      </c>
      <c r="M16" s="146">
        <v>161304.96179257848</v>
      </c>
      <c r="N16" s="146">
        <v>192357.59581276093</v>
      </c>
      <c r="O16" s="146">
        <v>210569.59279589145</v>
      </c>
      <c r="P16" s="146">
        <v>221858.71109840504</v>
      </c>
      <c r="Q16" s="146">
        <v>216719.99239987755</v>
      </c>
      <c r="R16" s="146">
        <v>194531.54487259776</v>
      </c>
      <c r="S16" s="146">
        <v>171401.15530735813</v>
      </c>
      <c r="T16" s="146">
        <v>157257.86859676303</v>
      </c>
      <c r="U16" s="146">
        <v>145841.30386442697</v>
      </c>
      <c r="V16" s="146">
        <v>313765.27593411563</v>
      </c>
      <c r="W16" s="146">
        <v>353535.61567112576</v>
      </c>
      <c r="X16" s="146">
        <v>379526.75652020972</v>
      </c>
      <c r="Y16" s="146">
        <v>362534.41798609425</v>
      </c>
      <c r="Z16" s="146">
        <v>322795.63523668644</v>
      </c>
      <c r="AA16" s="146">
        <v>263250.05888467765</v>
      </c>
      <c r="AB16" s="147">
        <v>207924.58351310407</v>
      </c>
      <c r="AC16" s="152">
        <v>17287036.937371373</v>
      </c>
      <c r="AD16" s="1">
        <v>7149201.1228076974</v>
      </c>
      <c r="AF16" s="1" t="s">
        <v>3</v>
      </c>
      <c r="AG16" s="1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>
        <v>47819.686757249561</v>
      </c>
      <c r="F17" s="143">
        <v>23940.233328151531</v>
      </c>
      <c r="G17" s="143">
        <v>11160.043502773644</v>
      </c>
      <c r="H17" s="143">
        <v>6020.2203697036439</v>
      </c>
      <c r="I17" s="143">
        <v>9510.6802710796892</v>
      </c>
      <c r="J17" s="143">
        <v>21368.550636191507</v>
      </c>
      <c r="K17" s="143">
        <v>43461.050412595068</v>
      </c>
      <c r="L17" s="143">
        <v>32160.531602054103</v>
      </c>
      <c r="M17" s="143">
        <v>78322.342078789923</v>
      </c>
      <c r="N17" s="143">
        <v>113405.35443257022</v>
      </c>
      <c r="O17" s="143">
        <v>138902.75301755811</v>
      </c>
      <c r="P17" s="143">
        <v>152550.18634771899</v>
      </c>
      <c r="Q17" s="143">
        <v>156097.61037605512</v>
      </c>
      <c r="R17" s="143">
        <v>145276.43189989132</v>
      </c>
      <c r="S17" s="143">
        <v>126821.67883235971</v>
      </c>
      <c r="T17" s="143">
        <v>112268.13584829199</v>
      </c>
      <c r="U17" s="143">
        <v>103564.51681676225</v>
      </c>
      <c r="V17" s="143">
        <v>277613.11863693967</v>
      </c>
      <c r="W17" s="143">
        <v>331667.82716506155</v>
      </c>
      <c r="X17" s="143">
        <v>372181.16152082779</v>
      </c>
      <c r="Y17" s="143">
        <v>359555.17751096061</v>
      </c>
      <c r="Z17" s="143">
        <v>310752.94786916068</v>
      </c>
      <c r="AA17" s="143">
        <v>236551.22159070423</v>
      </c>
      <c r="AB17" s="144">
        <v>172683.26315836955</v>
      </c>
      <c r="AC17" s="153">
        <v>13534618.895927282</v>
      </c>
      <c r="AD17" s="1">
        <v>4637478.1650082069</v>
      </c>
      <c r="AF17" s="1" t="s">
        <v>2</v>
      </c>
      <c r="AG17" s="1">
        <v>2</v>
      </c>
    </row>
    <row r="18" spans="1:33" ht="15.75" thickBot="1" x14ac:dyDescent="0.25">
      <c r="A18" s="192"/>
      <c r="B18" s="195"/>
      <c r="C18" s="112" t="s">
        <v>34</v>
      </c>
      <c r="D18" s="113">
        <v>28</v>
      </c>
      <c r="E18" s="109">
        <v>1109443.1595512747</v>
      </c>
      <c r="F18" s="109">
        <v>576132.28653319424</v>
      </c>
      <c r="G18" s="109">
        <v>335428.3804387463</v>
      </c>
      <c r="H18" s="109">
        <v>396835.38858925429</v>
      </c>
      <c r="I18" s="109">
        <v>1547885.3708497717</v>
      </c>
      <c r="J18" s="109">
        <v>3962416.5728877247</v>
      </c>
      <c r="K18" s="109">
        <v>4688647.7754656039</v>
      </c>
      <c r="L18" s="109">
        <v>3836355.1605174891</v>
      </c>
      <c r="M18" s="109">
        <v>4750495.2711699503</v>
      </c>
      <c r="N18" s="109">
        <v>5284563.6336676292</v>
      </c>
      <c r="O18" s="109">
        <v>5770941.3773180507</v>
      </c>
      <c r="P18" s="109">
        <v>6089558.1069890279</v>
      </c>
      <c r="Q18" s="109">
        <v>5873107.3896415178</v>
      </c>
      <c r="R18" s="109">
        <v>5527356.6891865209</v>
      </c>
      <c r="S18" s="109">
        <v>5426003.5681256726</v>
      </c>
      <c r="T18" s="109">
        <v>5302783.1061634459</v>
      </c>
      <c r="U18" s="109">
        <v>5104252.3571854113</v>
      </c>
      <c r="V18" s="109">
        <v>9583914.7270957865</v>
      </c>
      <c r="W18" s="109">
        <v>10727928.190550074</v>
      </c>
      <c r="X18" s="109">
        <v>11577740.991465885</v>
      </c>
      <c r="Y18" s="109">
        <v>10971982.47601725</v>
      </c>
      <c r="Z18" s="109">
        <v>9570837.4743902907</v>
      </c>
      <c r="AA18" s="109">
        <v>7445218.5044306936</v>
      </c>
      <c r="AB18" s="142">
        <v>5588534.8883123472</v>
      </c>
      <c r="AC18" s="152">
        <v>131048362.84654261</v>
      </c>
      <c r="AD18" s="152">
        <v>52965416.659964718</v>
      </c>
    </row>
    <row r="19" spans="1:33" ht="15" x14ac:dyDescent="0.2">
      <c r="A19" s="193">
        <v>47178</v>
      </c>
      <c r="B19" s="194">
        <v>135654784.69108406</v>
      </c>
      <c r="C19" s="94" t="s">
        <v>35</v>
      </c>
      <c r="D19" s="95">
        <v>19</v>
      </c>
      <c r="E19" s="148">
        <v>35613.339879143896</v>
      </c>
      <c r="F19" s="149">
        <v>17379.502475144694</v>
      </c>
      <c r="G19" s="149">
        <v>10710.210382068388</v>
      </c>
      <c r="H19" s="149">
        <v>14556.971949998604</v>
      </c>
      <c r="I19" s="149">
        <v>64530.280815951548</v>
      </c>
      <c r="J19" s="149">
        <v>164874.22501629381</v>
      </c>
      <c r="K19" s="149">
        <v>192456.75017802071</v>
      </c>
      <c r="L19" s="149">
        <v>159061.40160369835</v>
      </c>
      <c r="M19" s="149">
        <v>186708.21988828568</v>
      </c>
      <c r="N19" s="149">
        <v>200234.65806054499</v>
      </c>
      <c r="O19" s="149">
        <v>216553.3195868461</v>
      </c>
      <c r="P19" s="149">
        <v>227346.34042141383</v>
      </c>
      <c r="Q19" s="149">
        <v>217417.38585413393</v>
      </c>
      <c r="R19" s="149">
        <v>206090.44052107565</v>
      </c>
      <c r="S19" s="149">
        <v>208137.20174527602</v>
      </c>
      <c r="T19" s="149">
        <v>207748.31448688483</v>
      </c>
      <c r="U19" s="149">
        <v>201544.8723900865</v>
      </c>
      <c r="V19" s="149">
        <v>358693.32681122265</v>
      </c>
      <c r="W19" s="149">
        <v>395528.54856745328</v>
      </c>
      <c r="X19" s="149">
        <v>419214.20858708164</v>
      </c>
      <c r="Y19" s="149">
        <v>396034.56382251333</v>
      </c>
      <c r="Z19" s="149">
        <v>343571.02130878041</v>
      </c>
      <c r="AA19" s="149">
        <v>266827.08838533808</v>
      </c>
      <c r="AB19" s="150">
        <v>200751.93711799331</v>
      </c>
      <c r="AC19" s="151">
        <v>93320098.467249751</v>
      </c>
      <c r="AD19" s="1">
        <v>38586000.936606668</v>
      </c>
      <c r="AF19" s="1" t="s">
        <v>1</v>
      </c>
      <c r="AG19" s="1">
        <v>3</v>
      </c>
    </row>
    <row r="20" spans="1:33" ht="15" x14ac:dyDescent="0.2">
      <c r="A20" s="191"/>
      <c r="B20" s="194"/>
      <c r="C20" s="100" t="s">
        <v>36</v>
      </c>
      <c r="D20" s="101">
        <v>5</v>
      </c>
      <c r="E20" s="145">
        <v>43572.765078598473</v>
      </c>
      <c r="F20" s="146">
        <v>21869.139171434788</v>
      </c>
      <c r="G20" s="146">
        <v>13787.01900908652</v>
      </c>
      <c r="H20" s="146">
        <v>13233.275095410467</v>
      </c>
      <c r="I20" s="146">
        <v>27557.075845012238</v>
      </c>
      <c r="J20" s="146">
        <v>53429.008568545316</v>
      </c>
      <c r="K20" s="146">
        <v>96453.837500421068</v>
      </c>
      <c r="L20" s="146">
        <v>98364.783986541472</v>
      </c>
      <c r="M20" s="146">
        <v>145148.17851652656</v>
      </c>
      <c r="N20" s="146">
        <v>176559.12025083057</v>
      </c>
      <c r="O20" s="146">
        <v>196809.33829253065</v>
      </c>
      <c r="P20" s="146">
        <v>207185.04259362718</v>
      </c>
      <c r="Q20" s="146">
        <v>203422.46752515199</v>
      </c>
      <c r="R20" s="146">
        <v>183330.41216430723</v>
      </c>
      <c r="S20" s="146">
        <v>161750.44688306181</v>
      </c>
      <c r="T20" s="146">
        <v>148984.43394493317</v>
      </c>
      <c r="U20" s="146">
        <v>141237.53987013045</v>
      </c>
      <c r="V20" s="146">
        <v>307203.85128664877</v>
      </c>
      <c r="W20" s="146">
        <v>345659.62930821872</v>
      </c>
      <c r="X20" s="146">
        <v>366823.94571054849</v>
      </c>
      <c r="Y20" s="146">
        <v>349339.27321412141</v>
      </c>
      <c r="Z20" s="146">
        <v>309123.24773067673</v>
      </c>
      <c r="AA20" s="146">
        <v>250932.94721585079</v>
      </c>
      <c r="AB20" s="147">
        <v>199027.50536732574</v>
      </c>
      <c r="AC20" s="152">
        <v>20304021.420647703</v>
      </c>
      <c r="AD20" s="1">
        <v>8313958.8201382048</v>
      </c>
      <c r="AF20" s="1" t="s">
        <v>3</v>
      </c>
      <c r="AG20" s="1">
        <v>3</v>
      </c>
    </row>
    <row r="21" spans="1:33" ht="15" x14ac:dyDescent="0.2">
      <c r="A21" s="191"/>
      <c r="B21" s="194"/>
      <c r="C21" s="106" t="s">
        <v>37</v>
      </c>
      <c r="D21" s="107">
        <v>7</v>
      </c>
      <c r="E21" s="143">
        <v>39625.955576437176</v>
      </c>
      <c r="F21" s="143">
        <v>17123.634004695337</v>
      </c>
      <c r="G21" s="143">
        <v>7461.6162339406601</v>
      </c>
      <c r="H21" s="143">
        <v>3556.7209288429376</v>
      </c>
      <c r="I21" s="143">
        <v>7582.5966314994193</v>
      </c>
      <c r="J21" s="143">
        <v>15530.018922474481</v>
      </c>
      <c r="K21" s="143">
        <v>36901.405510288496</v>
      </c>
      <c r="L21" s="143">
        <v>28110.990787163264</v>
      </c>
      <c r="M21" s="143">
        <v>73601.645686871067</v>
      </c>
      <c r="N21" s="143">
        <v>109059.31457932049</v>
      </c>
      <c r="O21" s="143">
        <v>130904.51605202189</v>
      </c>
      <c r="P21" s="143">
        <v>142117.56154990467</v>
      </c>
      <c r="Q21" s="143">
        <v>143246.54119758538</v>
      </c>
      <c r="R21" s="143">
        <v>132066.00614646668</v>
      </c>
      <c r="S21" s="143">
        <v>112171.36431525341</v>
      </c>
      <c r="T21" s="143">
        <v>99458.169135594144</v>
      </c>
      <c r="U21" s="143">
        <v>93710.121910959177</v>
      </c>
      <c r="V21" s="143">
        <v>266630.97762547393</v>
      </c>
      <c r="W21" s="143">
        <v>315158.60425284063</v>
      </c>
      <c r="X21" s="143">
        <v>345273.46664396621</v>
      </c>
      <c r="Y21" s="143">
        <v>332864.79319806898</v>
      </c>
      <c r="Z21" s="143">
        <v>289970.21779008507</v>
      </c>
      <c r="AA21" s="143">
        <v>230050.29849854964</v>
      </c>
      <c r="AB21" s="144">
        <v>175061.29184835631</v>
      </c>
      <c r="AC21" s="153">
        <v>22030664.803186618</v>
      </c>
      <c r="AD21" s="1">
        <v>7451123.6195279816</v>
      </c>
      <c r="AF21" s="1" t="s">
        <v>2</v>
      </c>
      <c r="AG21" s="1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>
        <v>1171898.9721317866</v>
      </c>
      <c r="F22" s="109">
        <v>559421.68091779051</v>
      </c>
      <c r="G22" s="109">
        <v>324660.40594231657</v>
      </c>
      <c r="H22" s="109">
        <v>367645.88902892638</v>
      </c>
      <c r="I22" s="109">
        <v>1416938.8911486366</v>
      </c>
      <c r="J22" s="109">
        <v>3508465.4506096304</v>
      </c>
      <c r="K22" s="109">
        <v>4397257.2794565186</v>
      </c>
      <c r="L22" s="109">
        <v>3710767.4859131188</v>
      </c>
      <c r="M22" s="109">
        <v>4788408.5902681584</v>
      </c>
      <c r="N22" s="109">
        <v>5450669.306459751</v>
      </c>
      <c r="O22" s="109">
        <v>6014891.3759768819</v>
      </c>
      <c r="P22" s="109">
        <v>6350328.6118243309</v>
      </c>
      <c r="Q22" s="109">
        <v>6150768.457237402</v>
      </c>
      <c r="R22" s="109">
        <v>5756832.4737472404</v>
      </c>
      <c r="S22" s="109">
        <v>5548558.6177823273</v>
      </c>
      <c r="T22" s="109">
        <v>5388347.3289246373</v>
      </c>
      <c r="U22" s="109">
        <v>5191511.1281390097</v>
      </c>
      <c r="V22" s="109">
        <v>10217609.309224792</v>
      </c>
      <c r="W22" s="109">
        <v>11449450.799092591</v>
      </c>
      <c r="X22" s="109">
        <v>12216103.958215056</v>
      </c>
      <c r="Y22" s="109">
        <v>11601406.631084844</v>
      </c>
      <c r="Z22" s="109">
        <v>10103257.168050807</v>
      </c>
      <c r="AA22" s="109">
        <v>7934731.5048905248</v>
      </c>
      <c r="AB22" s="142">
        <v>6034853.3750169957</v>
      </c>
      <c r="AC22" s="152">
        <v>135654784.69108409</v>
      </c>
      <c r="AD22" s="152">
        <v>54351083.376272857</v>
      </c>
    </row>
    <row r="23" spans="1:33" ht="15" x14ac:dyDescent="0.2">
      <c r="A23" s="193">
        <v>47209</v>
      </c>
      <c r="B23" s="194">
        <v>129985556.97945394</v>
      </c>
      <c r="C23" s="94" t="s">
        <v>35</v>
      </c>
      <c r="D23" s="95">
        <v>21</v>
      </c>
      <c r="E23" s="148">
        <v>25011.420814991572</v>
      </c>
      <c r="F23" s="149">
        <v>9180.2850881384584</v>
      </c>
      <c r="G23" s="149">
        <v>4040.9603840665495</v>
      </c>
      <c r="H23" s="149">
        <v>7859.7232922934509</v>
      </c>
      <c r="I23" s="149">
        <v>58130.905165716555</v>
      </c>
      <c r="J23" s="149">
        <v>159482.41204975793</v>
      </c>
      <c r="K23" s="149">
        <v>186293.03739473343</v>
      </c>
      <c r="L23" s="149">
        <v>150512.96204977384</v>
      </c>
      <c r="M23" s="149">
        <v>176056.66715703369</v>
      </c>
      <c r="N23" s="149">
        <v>187805.0017481813</v>
      </c>
      <c r="O23" s="149">
        <v>203225.12190580444</v>
      </c>
      <c r="P23" s="149">
        <v>212686.94363344851</v>
      </c>
      <c r="Q23" s="149">
        <v>204934.5985001653</v>
      </c>
      <c r="R23" s="149">
        <v>195282.64333526237</v>
      </c>
      <c r="S23" s="149">
        <v>197101.54595127126</v>
      </c>
      <c r="T23" s="149">
        <v>195772.43671200908</v>
      </c>
      <c r="U23" s="149">
        <v>190481.33766045183</v>
      </c>
      <c r="V23" s="149">
        <v>351200.98415170365</v>
      </c>
      <c r="W23" s="149">
        <v>392984.7306429717</v>
      </c>
      <c r="X23" s="149">
        <v>409220.62045197765</v>
      </c>
      <c r="Y23" s="149">
        <v>384357.59450707323</v>
      </c>
      <c r="Z23" s="149">
        <v>330664.44917646243</v>
      </c>
      <c r="AA23" s="149">
        <v>254246.03475941607</v>
      </c>
      <c r="AB23" s="150">
        <v>189279.87916775135</v>
      </c>
      <c r="AC23" s="151">
        <v>98192058.20970957</v>
      </c>
      <c r="AD23" s="1">
        <v>40191044.431721434</v>
      </c>
      <c r="AF23" s="1" t="s">
        <v>1</v>
      </c>
      <c r="AG23" s="1">
        <v>4</v>
      </c>
    </row>
    <row r="24" spans="1:33" ht="15" x14ac:dyDescent="0.2">
      <c r="A24" s="191"/>
      <c r="B24" s="194"/>
      <c r="C24" s="100" t="s">
        <v>36</v>
      </c>
      <c r="D24" s="101">
        <v>4</v>
      </c>
      <c r="E24" s="145">
        <v>41049.353949258359</v>
      </c>
      <c r="F24" s="146">
        <v>18882.614492968918</v>
      </c>
      <c r="G24" s="146">
        <v>8168.0558408251245</v>
      </c>
      <c r="H24" s="146">
        <v>7372.4496982679775</v>
      </c>
      <c r="I24" s="146">
        <v>25480.441715641951</v>
      </c>
      <c r="J24" s="146">
        <v>54320.760704567321</v>
      </c>
      <c r="K24" s="146">
        <v>107708.43258757936</v>
      </c>
      <c r="L24" s="146">
        <v>105631.64770237733</v>
      </c>
      <c r="M24" s="146">
        <v>153923.6735935965</v>
      </c>
      <c r="N24" s="146">
        <v>182228.30693769848</v>
      </c>
      <c r="O24" s="146">
        <v>199601.24991559185</v>
      </c>
      <c r="P24" s="146">
        <v>208481.52513051729</v>
      </c>
      <c r="Q24" s="146">
        <v>203846.71503255313</v>
      </c>
      <c r="R24" s="146">
        <v>184653.41776900794</v>
      </c>
      <c r="S24" s="146">
        <v>165115.86308438415</v>
      </c>
      <c r="T24" s="146">
        <v>156282.71875694641</v>
      </c>
      <c r="U24" s="146">
        <v>146125.18000600545</v>
      </c>
      <c r="V24" s="146">
        <v>311338.909145604</v>
      </c>
      <c r="W24" s="146">
        <v>354614.13148610899</v>
      </c>
      <c r="X24" s="146">
        <v>366416.82834805269</v>
      </c>
      <c r="Y24" s="146">
        <v>347432.10298311873</v>
      </c>
      <c r="Z24" s="146">
        <v>305996.21916402312</v>
      </c>
      <c r="AA24" s="146">
        <v>246970.7370019384</v>
      </c>
      <c r="AB24" s="147">
        <v>195713.07708336785</v>
      </c>
      <c r="AC24" s="152">
        <v>16389417.648520006</v>
      </c>
      <c r="AD24" s="1">
        <v>6823561.1917147152</v>
      </c>
      <c r="AF24" s="1" t="s">
        <v>3</v>
      </c>
      <c r="AG24" s="1">
        <v>4</v>
      </c>
    </row>
    <row r="25" spans="1:33" ht="15" x14ac:dyDescent="0.2">
      <c r="A25" s="191"/>
      <c r="B25" s="194"/>
      <c r="C25" s="106" t="s">
        <v>37</v>
      </c>
      <c r="D25" s="107">
        <v>5</v>
      </c>
      <c r="E25" s="143">
        <v>34590.339471633073</v>
      </c>
      <c r="F25" s="143">
        <v>12589.662293234784</v>
      </c>
      <c r="G25" s="143">
        <v>2596.1205112163325</v>
      </c>
      <c r="H25" s="143">
        <v>341.02392586226341</v>
      </c>
      <c r="I25" s="143">
        <v>1364.8736874908909</v>
      </c>
      <c r="J25" s="143">
        <v>3826.1519412588732</v>
      </c>
      <c r="K25" s="143">
        <v>29491.004939764818</v>
      </c>
      <c r="L25" s="143">
        <v>18310.391888883732</v>
      </c>
      <c r="M25" s="143">
        <v>63735.468700579266</v>
      </c>
      <c r="N25" s="143">
        <v>101696.60698598881</v>
      </c>
      <c r="O25" s="143">
        <v>124652.46817259568</v>
      </c>
      <c r="P25" s="143">
        <v>134755.75513427932</v>
      </c>
      <c r="Q25" s="143">
        <v>137217.2772550011</v>
      </c>
      <c r="R25" s="143">
        <v>131869.05141356454</v>
      </c>
      <c r="S25" s="143">
        <v>117322.45099080706</v>
      </c>
      <c r="T25" s="143">
        <v>102688.20788854218</v>
      </c>
      <c r="U25" s="143">
        <v>95713.225588592308</v>
      </c>
      <c r="V25" s="143">
        <v>271965.84091030317</v>
      </c>
      <c r="W25" s="143">
        <v>325194.36139707954</v>
      </c>
      <c r="X25" s="143">
        <v>354209.56268443912</v>
      </c>
      <c r="Y25" s="143">
        <v>340064.28729114746</v>
      </c>
      <c r="Z25" s="143">
        <v>291273.3170761253</v>
      </c>
      <c r="AA25" s="143">
        <v>221357.32893173993</v>
      </c>
      <c r="AB25" s="144">
        <v>163991.44516474471</v>
      </c>
      <c r="AC25" s="153">
        <v>15404081.12122437</v>
      </c>
      <c r="AD25" s="1">
        <v>5139804.5200941702</v>
      </c>
      <c r="AF25" s="1" t="s">
        <v>2</v>
      </c>
      <c r="AG25" s="1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>
        <v>862388.95027002192</v>
      </c>
      <c r="F26" s="109">
        <v>331264.7562889572</v>
      </c>
      <c r="G26" s="109">
        <v>130512.99398477969</v>
      </c>
      <c r="H26" s="109">
        <v>196249.1075605457</v>
      </c>
      <c r="I26" s="109">
        <v>1329495.1437800699</v>
      </c>
      <c r="J26" s="109">
        <v>3585544.4555694801</v>
      </c>
      <c r="K26" s="109">
        <v>4490442.5403385432</v>
      </c>
      <c r="L26" s="109">
        <v>3674850.7532991781</v>
      </c>
      <c r="M26" s="109">
        <v>4631562.0481749894</v>
      </c>
      <c r="N26" s="109">
        <v>5181301.2993925456</v>
      </c>
      <c r="O26" s="109">
        <v>5689394.900547239</v>
      </c>
      <c r="P26" s="109">
        <v>5974130.6924958844</v>
      </c>
      <c r="Q26" s="109">
        <v>5805099.8149086889</v>
      </c>
      <c r="R26" s="109">
        <v>5498894.4381843647</v>
      </c>
      <c r="S26" s="109">
        <v>5386208.1722682687</v>
      </c>
      <c r="T26" s="109">
        <v>5249793.0854226872</v>
      </c>
      <c r="U26" s="109">
        <v>5063174.9388364712</v>
      </c>
      <c r="V26" s="109">
        <v>9980405.5083197095</v>
      </c>
      <c r="W26" s="109">
        <v>11297107.676432241</v>
      </c>
      <c r="X26" s="109">
        <v>11830348.156305937</v>
      </c>
      <c r="Y26" s="109">
        <v>11161559.333036751</v>
      </c>
      <c r="Z26" s="109">
        <v>9624304.8947424293</v>
      </c>
      <c r="AA26" s="109">
        <v>7433836.3226141911</v>
      </c>
      <c r="AB26" s="142">
        <v>5577686.9966799738</v>
      </c>
      <c r="AC26" s="152">
        <v>129985556.97945395</v>
      </c>
      <c r="AD26" s="152">
        <v>52154410.143530324</v>
      </c>
    </row>
    <row r="27" spans="1:33" ht="15" x14ac:dyDescent="0.2">
      <c r="A27" s="193">
        <v>47239</v>
      </c>
      <c r="B27" s="194">
        <v>134462400.88144892</v>
      </c>
      <c r="C27" s="94" t="s">
        <v>35</v>
      </c>
      <c r="D27" s="95">
        <v>21</v>
      </c>
      <c r="E27" s="148">
        <v>26910.182897865023</v>
      </c>
      <c r="F27" s="149">
        <v>9620.6315404653105</v>
      </c>
      <c r="G27" s="149">
        <v>3990.6101112994579</v>
      </c>
      <c r="H27" s="149">
        <v>7903.7726521701497</v>
      </c>
      <c r="I27" s="149">
        <v>56282.172892743394</v>
      </c>
      <c r="J27" s="149">
        <v>150640.63361840151</v>
      </c>
      <c r="K27" s="149">
        <v>184105.74155777818</v>
      </c>
      <c r="L27" s="149">
        <v>151337.90299484151</v>
      </c>
      <c r="M27" s="149">
        <v>178453.54745270582</v>
      </c>
      <c r="N27" s="149">
        <v>192896.71686161374</v>
      </c>
      <c r="O27" s="149">
        <v>206510.3104476521</v>
      </c>
      <c r="P27" s="149">
        <v>216344.30401167384</v>
      </c>
      <c r="Q27" s="149">
        <v>207670.33148436208</v>
      </c>
      <c r="R27" s="149">
        <v>196104.32767389636</v>
      </c>
      <c r="S27" s="149">
        <v>198951.99397189301</v>
      </c>
      <c r="T27" s="149">
        <v>198202.60548489817</v>
      </c>
      <c r="U27" s="149">
        <v>192945.69542228975</v>
      </c>
      <c r="V27" s="149">
        <v>354710.69324205967</v>
      </c>
      <c r="W27" s="149">
        <v>394947.54568516364</v>
      </c>
      <c r="X27" s="149">
        <v>411565.34344089904</v>
      </c>
      <c r="Y27" s="149">
        <v>386990.61085014982</v>
      </c>
      <c r="Z27" s="149">
        <v>332802.71314613993</v>
      </c>
      <c r="AA27" s="149">
        <v>258943.38724772743</v>
      </c>
      <c r="AB27" s="150">
        <v>195651.16429074071</v>
      </c>
      <c r="AC27" s="151">
        <v>99004141.718568027</v>
      </c>
      <c r="AD27" s="1">
        <v>40727772.451922357</v>
      </c>
      <c r="AF27" s="1" t="s">
        <v>1</v>
      </c>
      <c r="AG27" s="1">
        <v>5</v>
      </c>
    </row>
    <row r="28" spans="1:33" ht="15" x14ac:dyDescent="0.2">
      <c r="A28" s="191"/>
      <c r="B28" s="194"/>
      <c r="C28" s="100" t="s">
        <v>36</v>
      </c>
      <c r="D28" s="101">
        <v>4</v>
      </c>
      <c r="E28" s="145">
        <v>44683.410350127706</v>
      </c>
      <c r="F28" s="146">
        <v>23057.530555208523</v>
      </c>
      <c r="G28" s="146">
        <v>13210.799935085213</v>
      </c>
      <c r="H28" s="146">
        <v>11648.785033432645</v>
      </c>
      <c r="I28" s="146">
        <v>30305.595925639562</v>
      </c>
      <c r="J28" s="146">
        <v>53979.053963772363</v>
      </c>
      <c r="K28" s="146">
        <v>108448.54162240162</v>
      </c>
      <c r="L28" s="146">
        <v>112359.83040622376</v>
      </c>
      <c r="M28" s="146">
        <v>158878.52563281622</v>
      </c>
      <c r="N28" s="146">
        <v>186020.51967480962</v>
      </c>
      <c r="O28" s="146">
        <v>202744.94021133144</v>
      </c>
      <c r="P28" s="146">
        <v>210709.33699605931</v>
      </c>
      <c r="Q28" s="146">
        <v>205339.55393002971</v>
      </c>
      <c r="R28" s="146">
        <v>184862.93382208911</v>
      </c>
      <c r="S28" s="146">
        <v>162847.52814311648</v>
      </c>
      <c r="T28" s="146">
        <v>150377.35614527939</v>
      </c>
      <c r="U28" s="146">
        <v>139484.43645491314</v>
      </c>
      <c r="V28" s="146">
        <v>307670.85600351478</v>
      </c>
      <c r="W28" s="146">
        <v>352747.2576179101</v>
      </c>
      <c r="X28" s="146">
        <v>366001.54807839735</v>
      </c>
      <c r="Y28" s="146">
        <v>347530.61910592753</v>
      </c>
      <c r="Z28" s="146">
        <v>308371.99479862035</v>
      </c>
      <c r="AA28" s="146">
        <v>249253.13107132987</v>
      </c>
      <c r="AB28" s="147">
        <v>194427.2189930286</v>
      </c>
      <c r="AC28" s="152">
        <v>16499845.217884259</v>
      </c>
      <c r="AD28" s="1">
        <v>6854499.845666673</v>
      </c>
      <c r="AF28" s="1" t="s">
        <v>3</v>
      </c>
      <c r="AG28" s="1">
        <v>5</v>
      </c>
    </row>
    <row r="29" spans="1:33" ht="15" x14ac:dyDescent="0.2">
      <c r="A29" s="191"/>
      <c r="B29" s="194"/>
      <c r="C29" s="106" t="s">
        <v>37</v>
      </c>
      <c r="D29" s="107">
        <v>6</v>
      </c>
      <c r="E29" s="143">
        <v>34457.168356952476</v>
      </c>
      <c r="F29" s="143">
        <v>12936.709647312964</v>
      </c>
      <c r="G29" s="143">
        <v>2852.5235463301656</v>
      </c>
      <c r="H29" s="143">
        <v>135.71712805148854</v>
      </c>
      <c r="I29" s="143">
        <v>1600.5959446165073</v>
      </c>
      <c r="J29" s="143">
        <v>3987.9143077647609</v>
      </c>
      <c r="K29" s="143">
        <v>33574.012562157193</v>
      </c>
      <c r="L29" s="143">
        <v>26387.66944730093</v>
      </c>
      <c r="M29" s="143">
        <v>76533.114414489901</v>
      </c>
      <c r="N29" s="143">
        <v>112819.69368823264</v>
      </c>
      <c r="O29" s="143">
        <v>136560.90172898996</v>
      </c>
      <c r="P29" s="143">
        <v>147468.58856558931</v>
      </c>
      <c r="Q29" s="143">
        <v>147192.73224711147</v>
      </c>
      <c r="R29" s="143">
        <v>134826.8691333129</v>
      </c>
      <c r="S29" s="143">
        <v>113524.67390422955</v>
      </c>
      <c r="T29" s="143">
        <v>99975.845572525533</v>
      </c>
      <c r="U29" s="143">
        <v>96517.481385782856</v>
      </c>
      <c r="V29" s="143">
        <v>274504.54058594647</v>
      </c>
      <c r="W29" s="143">
        <v>329149.10856980813</v>
      </c>
      <c r="X29" s="143">
        <v>354607.51883409277</v>
      </c>
      <c r="Y29" s="143">
        <v>338504.64351531403</v>
      </c>
      <c r="Z29" s="143">
        <v>290499.87160156539</v>
      </c>
      <c r="AA29" s="143">
        <v>224444.48325866339</v>
      </c>
      <c r="AB29" s="144">
        <v>166673.2795533014</v>
      </c>
      <c r="AC29" s="153">
        <v>18958413.944996651</v>
      </c>
      <c r="AD29" s="1">
        <v>6550845.4205253907</v>
      </c>
      <c r="AF29" s="1" t="s">
        <v>2</v>
      </c>
      <c r="AG29" s="1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>
        <v>950590.49239739112</v>
      </c>
      <c r="F30" s="109">
        <v>371883.64245448337</v>
      </c>
      <c r="G30" s="109">
        <v>153761.15335561047</v>
      </c>
      <c r="H30" s="109">
        <v>213388.66859761265</v>
      </c>
      <c r="I30" s="109">
        <v>1312751.5901178685</v>
      </c>
      <c r="J30" s="109">
        <v>3403297.0076881098</v>
      </c>
      <c r="K30" s="109">
        <v>4501458.814575891</v>
      </c>
      <c r="L30" s="109">
        <v>3785861.3012003726</v>
      </c>
      <c r="M30" s="109">
        <v>4842237.2855250258</v>
      </c>
      <c r="N30" s="109">
        <v>5471831.2949225223</v>
      </c>
      <c r="O30" s="109">
        <v>5967061.6906199604</v>
      </c>
      <c r="P30" s="109">
        <v>6270879.2636229247</v>
      </c>
      <c r="Q30" s="109">
        <v>6065591.570374392</v>
      </c>
      <c r="R30" s="109">
        <v>5666603.8312400579</v>
      </c>
      <c r="S30" s="109">
        <v>5510530.0294075962</v>
      </c>
      <c r="T30" s="109">
        <v>5363619.2131991321</v>
      </c>
      <c r="U30" s="109">
        <v>5188902.2380024344</v>
      </c>
      <c r="V30" s="109">
        <v>10326635.225612991</v>
      </c>
      <c r="W30" s="109">
        <v>11679782.141278926</v>
      </c>
      <c r="X30" s="109">
        <v>12234523.517577026</v>
      </c>
      <c r="Y30" s="109">
        <v>11547953.16536874</v>
      </c>
      <c r="Z30" s="109">
        <v>9965344.1848728117</v>
      </c>
      <c r="AA30" s="109">
        <v>7781490.5560395755</v>
      </c>
      <c r="AB30" s="142">
        <v>5886423.0033974778</v>
      </c>
      <c r="AC30" s="152">
        <v>134462400.88144892</v>
      </c>
      <c r="AD30" s="152">
        <v>54133117.718114421</v>
      </c>
    </row>
    <row r="31" spans="1:33" ht="15" x14ac:dyDescent="0.2">
      <c r="A31" s="193">
        <v>47270</v>
      </c>
      <c r="B31" s="194">
        <v>128576237.38530312</v>
      </c>
      <c r="C31" s="94" t="s">
        <v>35</v>
      </c>
      <c r="D31" s="95">
        <v>19</v>
      </c>
      <c r="E31" s="148">
        <v>29914.500339604485</v>
      </c>
      <c r="F31" s="149">
        <v>11900.184174993534</v>
      </c>
      <c r="G31" s="149">
        <v>5528.2987643270262</v>
      </c>
      <c r="H31" s="149">
        <v>8198.5369267849746</v>
      </c>
      <c r="I31" s="149">
        <v>47071.172446545977</v>
      </c>
      <c r="J31" s="149">
        <v>116297.5372136387</v>
      </c>
      <c r="K31" s="149">
        <v>166355.50183624643</v>
      </c>
      <c r="L31" s="149">
        <v>151270.28240479849</v>
      </c>
      <c r="M31" s="149">
        <v>184635.16524383734</v>
      </c>
      <c r="N31" s="149">
        <v>202404.49700312543</v>
      </c>
      <c r="O31" s="149">
        <v>217017.4785773833</v>
      </c>
      <c r="P31" s="149">
        <v>229022.57865067592</v>
      </c>
      <c r="Q31" s="149">
        <v>222428.28890594671</v>
      </c>
      <c r="R31" s="149">
        <v>207891.40670664757</v>
      </c>
      <c r="S31" s="149">
        <v>205777.11025099512</v>
      </c>
      <c r="T31" s="149">
        <v>200089.61069121488</v>
      </c>
      <c r="U31" s="149">
        <v>191448.56963638763</v>
      </c>
      <c r="V31" s="149">
        <v>348521.43114126992</v>
      </c>
      <c r="W31" s="149">
        <v>383039.67377097771</v>
      </c>
      <c r="X31" s="149">
        <v>405133.56203669362</v>
      </c>
      <c r="Y31" s="149">
        <v>380828.03522639326</v>
      </c>
      <c r="Z31" s="149">
        <v>330681.99239966786</v>
      </c>
      <c r="AA31" s="149">
        <v>260703.05409946066</v>
      </c>
      <c r="AB31" s="150">
        <v>196051.16419119915</v>
      </c>
      <c r="AC31" s="151">
        <v>89341983.020137504</v>
      </c>
      <c r="AD31" s="1">
        <v>38227714.773349233</v>
      </c>
      <c r="AF31" s="1" t="s">
        <v>1</v>
      </c>
      <c r="AG31" s="1">
        <v>6</v>
      </c>
    </row>
    <row r="32" spans="1:33" ht="15" x14ac:dyDescent="0.2">
      <c r="A32" s="191"/>
      <c r="B32" s="194"/>
      <c r="C32" s="100" t="s">
        <v>36</v>
      </c>
      <c r="D32" s="101">
        <v>5</v>
      </c>
      <c r="E32" s="145">
        <v>44395.789840354686</v>
      </c>
      <c r="F32" s="146">
        <v>24430.102055950552</v>
      </c>
      <c r="G32" s="146">
        <v>13756.409778480398</v>
      </c>
      <c r="H32" s="146">
        <v>13358.457202480738</v>
      </c>
      <c r="I32" s="146">
        <v>29851.998459810013</v>
      </c>
      <c r="J32" s="146">
        <v>52389.697300676635</v>
      </c>
      <c r="K32" s="146">
        <v>103266.1782977885</v>
      </c>
      <c r="L32" s="146">
        <v>108456.30236257172</v>
      </c>
      <c r="M32" s="146">
        <v>154420.50954771368</v>
      </c>
      <c r="N32" s="146">
        <v>184090.69196702825</v>
      </c>
      <c r="O32" s="146">
        <v>202404.16118248348</v>
      </c>
      <c r="P32" s="146">
        <v>210435.1280009925</v>
      </c>
      <c r="Q32" s="146">
        <v>202333.44012313327</v>
      </c>
      <c r="R32" s="146">
        <v>181521.55201063331</v>
      </c>
      <c r="S32" s="146">
        <v>159139.47038812816</v>
      </c>
      <c r="T32" s="146">
        <v>144901.55135039403</v>
      </c>
      <c r="U32" s="146">
        <v>133802.68862804817</v>
      </c>
      <c r="V32" s="146">
        <v>300518.42649749789</v>
      </c>
      <c r="W32" s="146">
        <v>339262.58521339955</v>
      </c>
      <c r="X32" s="146">
        <v>358909.86646923563</v>
      </c>
      <c r="Y32" s="146">
        <v>341533.42432992125</v>
      </c>
      <c r="Z32" s="146">
        <v>300531.00728121598</v>
      </c>
      <c r="AA32" s="146">
        <v>247080.97816062201</v>
      </c>
      <c r="AB32" s="147">
        <v>198262.78900164767</v>
      </c>
      <c r="AC32" s="152">
        <v>20245266.027251039</v>
      </c>
      <c r="AD32" s="1">
        <v>8407527.4778056331</v>
      </c>
      <c r="AF32" s="1" t="s">
        <v>3</v>
      </c>
      <c r="AG32" s="1">
        <v>6</v>
      </c>
    </row>
    <row r="33" spans="1:33" ht="15" x14ac:dyDescent="0.2">
      <c r="A33" s="191"/>
      <c r="B33" s="194"/>
      <c r="C33" s="106" t="s">
        <v>37</v>
      </c>
      <c r="D33" s="107">
        <v>6</v>
      </c>
      <c r="E33" s="143">
        <v>39769.475731195045</v>
      </c>
      <c r="F33" s="143">
        <v>16621.347376675898</v>
      </c>
      <c r="G33" s="143">
        <v>4552.4283693317357</v>
      </c>
      <c r="H33" s="143">
        <v>1543.1675280149936</v>
      </c>
      <c r="I33" s="143">
        <v>3843.1774508344147</v>
      </c>
      <c r="J33" s="143">
        <v>7384.3939161833787</v>
      </c>
      <c r="K33" s="143">
        <v>34813.540739474491</v>
      </c>
      <c r="L33" s="143">
        <v>27139.356459498755</v>
      </c>
      <c r="M33" s="143">
        <v>75892.766908594189</v>
      </c>
      <c r="N33" s="143">
        <v>115093.64699386005</v>
      </c>
      <c r="O33" s="143">
        <v>138879.10120497851</v>
      </c>
      <c r="P33" s="143">
        <v>151483.5123082716</v>
      </c>
      <c r="Q33" s="143">
        <v>153190.59698042434</v>
      </c>
      <c r="R33" s="143">
        <v>132720.57325372571</v>
      </c>
      <c r="S33" s="143">
        <v>113657.90945876294</v>
      </c>
      <c r="T33" s="143">
        <v>100831.91728576116</v>
      </c>
      <c r="U33" s="143">
        <v>91572.241236825474</v>
      </c>
      <c r="V33" s="143">
        <v>269781.76165400818</v>
      </c>
      <c r="W33" s="143">
        <v>320702.10375831183</v>
      </c>
      <c r="X33" s="143">
        <v>346526.79124161979</v>
      </c>
      <c r="Y33" s="143">
        <v>332263.41507224098</v>
      </c>
      <c r="Z33" s="143">
        <v>286610.49480200157</v>
      </c>
      <c r="AA33" s="143">
        <v>226606.71235528187</v>
      </c>
      <c r="AB33" s="144">
        <v>173350.95756655253</v>
      </c>
      <c r="AC33" s="153">
        <v>18988988.337914571</v>
      </c>
      <c r="AD33" s="1">
        <v>6602769.7325442154</v>
      </c>
      <c r="AF33" s="1" t="s">
        <v>2</v>
      </c>
      <c r="AG33" s="1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>
        <v>1028971.3100414289</v>
      </c>
      <c r="F34" s="109">
        <v>447982.09386468527</v>
      </c>
      <c r="G34" s="109">
        <v>201134.29563060589</v>
      </c>
      <c r="H34" s="109">
        <v>231823.49278940819</v>
      </c>
      <c r="I34" s="109">
        <v>1066671.3334884301</v>
      </c>
      <c r="J34" s="109">
        <v>2515908.0570596186</v>
      </c>
      <c r="K34" s="109">
        <v>3885966.6708144718</v>
      </c>
      <c r="L34" s="109">
        <v>3579253.0162610225</v>
      </c>
      <c r="M34" s="109">
        <v>4735527.288823043</v>
      </c>
      <c r="N34" s="109">
        <v>5456700.7848576847</v>
      </c>
      <c r="O34" s="109">
        <v>5968627.5061125709</v>
      </c>
      <c r="P34" s="109">
        <v>6312505.7082174346</v>
      </c>
      <c r="Q34" s="109">
        <v>6156948.2717112005</v>
      </c>
      <c r="R34" s="109">
        <v>5653867.9270018246</v>
      </c>
      <c r="S34" s="109">
        <v>5387409.9034621259</v>
      </c>
      <c r="T34" s="109">
        <v>5131201.8635996198</v>
      </c>
      <c r="U34" s="109">
        <v>4855969.7136525586</v>
      </c>
      <c r="V34" s="109">
        <v>9743189.8940956667</v>
      </c>
      <c r="W34" s="109">
        <v>10898279.350265445</v>
      </c>
      <c r="X34" s="109">
        <v>11571247.758493075</v>
      </c>
      <c r="Y34" s="109">
        <v>10936980.281384522</v>
      </c>
      <c r="Z34" s="109">
        <v>9505275.8608117774</v>
      </c>
      <c r="AA34" s="109">
        <v>7548403.1928245537</v>
      </c>
      <c r="AB34" s="142">
        <v>5756391.810040337</v>
      </c>
      <c r="AC34" s="152">
        <v>128576237.38530311</v>
      </c>
      <c r="AD34" s="152">
        <v>53238011.983699083</v>
      </c>
    </row>
    <row r="35" spans="1:33" ht="15" x14ac:dyDescent="0.2">
      <c r="A35" s="193">
        <v>47300</v>
      </c>
      <c r="B35" s="194">
        <v>132161279.7612347</v>
      </c>
      <c r="C35" s="94" t="s">
        <v>35</v>
      </c>
      <c r="D35" s="95">
        <v>20</v>
      </c>
      <c r="E35" s="148">
        <v>30415.326891078741</v>
      </c>
      <c r="F35" s="149">
        <v>13515.388931367828</v>
      </c>
      <c r="G35" s="149">
        <v>6724.6960535460721</v>
      </c>
      <c r="H35" s="149">
        <v>10370.824956201714</v>
      </c>
      <c r="I35" s="149">
        <v>52926.799250092503</v>
      </c>
      <c r="J35" s="149">
        <v>139000.06631853268</v>
      </c>
      <c r="K35" s="149">
        <v>176384.10872128152</v>
      </c>
      <c r="L35" s="149">
        <v>150745.02203450896</v>
      </c>
      <c r="M35" s="149">
        <v>180826.646844998</v>
      </c>
      <c r="N35" s="149">
        <v>197869.09644852826</v>
      </c>
      <c r="O35" s="149">
        <v>214101.89891996878</v>
      </c>
      <c r="P35" s="149">
        <v>225043.5664575907</v>
      </c>
      <c r="Q35" s="149">
        <v>214300.39823946843</v>
      </c>
      <c r="R35" s="149">
        <v>200191.42029106064</v>
      </c>
      <c r="S35" s="149">
        <v>198805.23443152499</v>
      </c>
      <c r="T35" s="149">
        <v>195808.90933216162</v>
      </c>
      <c r="U35" s="149">
        <v>188370.97479923879</v>
      </c>
      <c r="V35" s="149">
        <v>345521.72463869292</v>
      </c>
      <c r="W35" s="149">
        <v>377474.47068228043</v>
      </c>
      <c r="X35" s="149">
        <v>407068.73942227592</v>
      </c>
      <c r="Y35" s="149">
        <v>384036.42173465074</v>
      </c>
      <c r="Z35" s="149">
        <v>333529.73868182662</v>
      </c>
      <c r="AA35" s="149">
        <v>257724.93438263205</v>
      </c>
      <c r="AB35" s="150">
        <v>194757.77216658124</v>
      </c>
      <c r="AC35" s="151">
        <v>93910283.612601817</v>
      </c>
      <c r="AD35" s="1">
        <v>39321263.355980977</v>
      </c>
      <c r="AF35" s="1" t="s">
        <v>1</v>
      </c>
      <c r="AG35" s="1">
        <v>7</v>
      </c>
    </row>
    <row r="36" spans="1:33" ht="15" x14ac:dyDescent="0.2">
      <c r="A36" s="191"/>
      <c r="B36" s="194"/>
      <c r="C36" s="100" t="s">
        <v>36</v>
      </c>
      <c r="D36" s="101">
        <v>4</v>
      </c>
      <c r="E36" s="145">
        <v>42385.772753799261</v>
      </c>
      <c r="F36" s="146">
        <v>23711.16148065744</v>
      </c>
      <c r="G36" s="146">
        <v>12688.298216442075</v>
      </c>
      <c r="H36" s="146">
        <v>11892.747543786994</v>
      </c>
      <c r="I36" s="146">
        <v>26923.413280687204</v>
      </c>
      <c r="J36" s="146">
        <v>47471.740679173432</v>
      </c>
      <c r="K36" s="146">
        <v>96667.561563496798</v>
      </c>
      <c r="L36" s="146">
        <v>100886.97369291523</v>
      </c>
      <c r="M36" s="146">
        <v>148318.03069049338</v>
      </c>
      <c r="N36" s="146">
        <v>183981.63798939736</v>
      </c>
      <c r="O36" s="146">
        <v>204383.52775376756</v>
      </c>
      <c r="P36" s="146">
        <v>212046.32956608586</v>
      </c>
      <c r="Q36" s="146">
        <v>204452.02509281872</v>
      </c>
      <c r="R36" s="146">
        <v>182817.96150948701</v>
      </c>
      <c r="S36" s="146">
        <v>159879.22261408487</v>
      </c>
      <c r="T36" s="146">
        <v>145019.43780502913</v>
      </c>
      <c r="U36" s="146">
        <v>135166.41215704088</v>
      </c>
      <c r="V36" s="146">
        <v>303167.26592950046</v>
      </c>
      <c r="W36" s="146">
        <v>338874.27341499372</v>
      </c>
      <c r="X36" s="146">
        <v>362171.37031994219</v>
      </c>
      <c r="Y36" s="146">
        <v>345120.40802684653</v>
      </c>
      <c r="Z36" s="146">
        <v>303465.8096435605</v>
      </c>
      <c r="AA36" s="146">
        <v>251179.7738880949</v>
      </c>
      <c r="AB36" s="147">
        <v>196637.85368602816</v>
      </c>
      <c r="AC36" s="152">
        <v>16157236.037192518</v>
      </c>
      <c r="AD36" s="1">
        <v>6707806.2354844799</v>
      </c>
      <c r="AF36" s="1" t="s">
        <v>3</v>
      </c>
      <c r="AG36" s="1">
        <v>7</v>
      </c>
    </row>
    <row r="37" spans="1:33" ht="15" x14ac:dyDescent="0.2">
      <c r="A37" s="191"/>
      <c r="B37" s="194"/>
      <c r="C37" s="106" t="s">
        <v>37</v>
      </c>
      <c r="D37" s="107">
        <v>7</v>
      </c>
      <c r="E37" s="143">
        <v>36426.110461847034</v>
      </c>
      <c r="F37" s="143">
        <v>16792.312405006909</v>
      </c>
      <c r="G37" s="143">
        <v>6091.3207393100547</v>
      </c>
      <c r="H37" s="143">
        <v>2469.5312514770153</v>
      </c>
      <c r="I37" s="143">
        <v>5096.9572862525438</v>
      </c>
      <c r="J37" s="143">
        <v>8208.0627113049813</v>
      </c>
      <c r="K37" s="143">
        <v>34742.875040753752</v>
      </c>
      <c r="L37" s="143">
        <v>24923.560204928359</v>
      </c>
      <c r="M37" s="143">
        <v>74760.983043393615</v>
      </c>
      <c r="N37" s="143">
        <v>113448.58629948484</v>
      </c>
      <c r="O37" s="143">
        <v>136129.02486942185</v>
      </c>
      <c r="P37" s="143">
        <v>148763.75012003863</v>
      </c>
      <c r="Q37" s="143">
        <v>150612.30908727561</v>
      </c>
      <c r="R37" s="143">
        <v>136733.09251688453</v>
      </c>
      <c r="S37" s="143">
        <v>115888.29607268985</v>
      </c>
      <c r="T37" s="143">
        <v>100370.70158184113</v>
      </c>
      <c r="U37" s="143">
        <v>92264.135951402262</v>
      </c>
      <c r="V37" s="143">
        <v>267189.86894935044</v>
      </c>
      <c r="W37" s="143">
        <v>310640.80576057837</v>
      </c>
      <c r="X37" s="143">
        <v>347254.32664468879</v>
      </c>
      <c r="Y37" s="143">
        <v>333703.11453227297</v>
      </c>
      <c r="Z37" s="143">
        <v>290398.79907025862</v>
      </c>
      <c r="AA37" s="143">
        <v>228007.63641363117</v>
      </c>
      <c r="AB37" s="144">
        <v>175335.28347738777</v>
      </c>
      <c r="AC37" s="153">
        <v>22093760.111440368</v>
      </c>
      <c r="AD37" s="1">
        <v>7657261.0782315256</v>
      </c>
      <c r="AF37" s="1" t="s">
        <v>2</v>
      </c>
      <c r="AG37" s="1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>
        <v>1032832.4020697011</v>
      </c>
      <c r="F38" s="109">
        <v>482698.61138503469</v>
      </c>
      <c r="G38" s="109">
        <v>227886.35911186013</v>
      </c>
      <c r="H38" s="109">
        <v>272274.20805952139</v>
      </c>
      <c r="I38" s="109">
        <v>1201908.3391283664</v>
      </c>
      <c r="J38" s="109">
        <v>3027344.7280664821</v>
      </c>
      <c r="K38" s="109">
        <v>4157552.5459648939</v>
      </c>
      <c r="L38" s="109">
        <v>3592913.2568963384</v>
      </c>
      <c r="M38" s="109">
        <v>4733131.9409656888</v>
      </c>
      <c r="N38" s="109">
        <v>5487448.5850245487</v>
      </c>
      <c r="O38" s="109">
        <v>6052475.263500399</v>
      </c>
      <c r="P38" s="109">
        <v>6390402.8982564285</v>
      </c>
      <c r="Q38" s="109">
        <v>6158102.2287715729</v>
      </c>
      <c r="R38" s="109">
        <v>5692231.8994773515</v>
      </c>
      <c r="S38" s="109">
        <v>5426839.6515956679</v>
      </c>
      <c r="T38" s="109">
        <v>5198850.8489362374</v>
      </c>
      <c r="U38" s="109">
        <v>4953934.0962727554</v>
      </c>
      <c r="V38" s="109">
        <v>9993432.6391373146</v>
      </c>
      <c r="W38" s="109">
        <v>11079472.147629632</v>
      </c>
      <c r="X38" s="109">
        <v>12020840.556238109</v>
      </c>
      <c r="Y38" s="109">
        <v>11397131.868526312</v>
      </c>
      <c r="Z38" s="109">
        <v>9917249.6057025865</v>
      </c>
      <c r="AA38" s="109">
        <v>7755271.2381004384</v>
      </c>
      <c r="AB38" s="142">
        <v>5909053.8424174525</v>
      </c>
      <c r="AC38" s="152">
        <v>132161279.7612347</v>
      </c>
      <c r="AD38" s="152">
        <v>53686330.669696987</v>
      </c>
    </row>
    <row r="39" spans="1:33" ht="15" x14ac:dyDescent="0.2">
      <c r="A39" s="193">
        <v>47331</v>
      </c>
      <c r="B39" s="194">
        <v>132838452.77501506</v>
      </c>
      <c r="C39" s="94" t="s">
        <v>35</v>
      </c>
      <c r="D39" s="95">
        <v>21</v>
      </c>
      <c r="E39" s="148">
        <v>26163.322730499953</v>
      </c>
      <c r="F39" s="149">
        <v>9873.0626878955554</v>
      </c>
      <c r="G39" s="149">
        <v>4516.6878598925086</v>
      </c>
      <c r="H39" s="149">
        <v>8480.5687448801</v>
      </c>
      <c r="I39" s="149">
        <v>59432.571209493261</v>
      </c>
      <c r="J39" s="149">
        <v>157258.25492483863</v>
      </c>
      <c r="K39" s="149">
        <v>185353.76966134837</v>
      </c>
      <c r="L39" s="149">
        <v>152839.95737413483</v>
      </c>
      <c r="M39" s="149">
        <v>179259.19276410274</v>
      </c>
      <c r="N39" s="149">
        <v>192531.90481940896</v>
      </c>
      <c r="O39" s="149">
        <v>207343.50759309818</v>
      </c>
      <c r="P39" s="149">
        <v>213679.41302167741</v>
      </c>
      <c r="Q39" s="149">
        <v>206763.82239229174</v>
      </c>
      <c r="R39" s="149">
        <v>198130.90251971781</v>
      </c>
      <c r="S39" s="149">
        <v>190679.49514688065</v>
      </c>
      <c r="T39" s="149">
        <v>192983.41215618182</v>
      </c>
      <c r="U39" s="149">
        <v>185751.11090887192</v>
      </c>
      <c r="V39" s="149">
        <v>343096.49370353838</v>
      </c>
      <c r="W39" s="149">
        <v>385433.51923147816</v>
      </c>
      <c r="X39" s="149">
        <v>406333.10186970979</v>
      </c>
      <c r="Y39" s="149">
        <v>382519.26138954109</v>
      </c>
      <c r="Z39" s="149">
        <v>329551.12366173597</v>
      </c>
      <c r="AA39" s="149">
        <v>253595.54022592978</v>
      </c>
      <c r="AB39" s="150">
        <v>190919.41782667677</v>
      </c>
      <c r="AC39" s="151">
        <v>97912277.702900305</v>
      </c>
      <c r="AD39" s="1">
        <v>40319217.092623696</v>
      </c>
      <c r="AF39" s="1" t="s">
        <v>1</v>
      </c>
      <c r="AG39" s="1">
        <v>8</v>
      </c>
    </row>
    <row r="40" spans="1:33" ht="15" x14ac:dyDescent="0.2">
      <c r="A40" s="191"/>
      <c r="B40" s="194"/>
      <c r="C40" s="100" t="s">
        <v>36</v>
      </c>
      <c r="D40" s="101">
        <v>4</v>
      </c>
      <c r="E40" s="145">
        <v>40824.776362691948</v>
      </c>
      <c r="F40" s="146">
        <v>21037.46204273124</v>
      </c>
      <c r="G40" s="146">
        <v>11276.914891216678</v>
      </c>
      <c r="H40" s="146">
        <v>11392.485231605437</v>
      </c>
      <c r="I40" s="146">
        <v>29909.06501572076</v>
      </c>
      <c r="J40" s="146">
        <v>55247.366207339895</v>
      </c>
      <c r="K40" s="146">
        <v>106989.85634566579</v>
      </c>
      <c r="L40" s="146">
        <v>109844.11123048625</v>
      </c>
      <c r="M40" s="146">
        <v>154721.03266336725</v>
      </c>
      <c r="N40" s="146">
        <v>184381.85663692438</v>
      </c>
      <c r="O40" s="146">
        <v>202971.0822754472</v>
      </c>
      <c r="P40" s="146">
        <v>211678.59030981219</v>
      </c>
      <c r="Q40" s="146">
        <v>203184.69119320958</v>
      </c>
      <c r="R40" s="146">
        <v>180629.79474013299</v>
      </c>
      <c r="S40" s="146">
        <v>157381.32896093934</v>
      </c>
      <c r="T40" s="146">
        <v>143076.19751830064</v>
      </c>
      <c r="U40" s="146">
        <v>132278.3206878615</v>
      </c>
      <c r="V40" s="146">
        <v>302644.84651294816</v>
      </c>
      <c r="W40" s="146">
        <v>344951.00437905313</v>
      </c>
      <c r="X40" s="146">
        <v>359807.51555169577</v>
      </c>
      <c r="Y40" s="146">
        <v>341031.54489199712</v>
      </c>
      <c r="Z40" s="146">
        <v>299871.49035621644</v>
      </c>
      <c r="AA40" s="146">
        <v>246133.63611965365</v>
      </c>
      <c r="AB40" s="147">
        <v>194149.81942029638</v>
      </c>
      <c r="AC40" s="152">
        <v>16181659.158181252</v>
      </c>
      <c r="AD40" s="1">
        <v>6720588.0248659253</v>
      </c>
      <c r="AF40" s="1" t="s">
        <v>3</v>
      </c>
      <c r="AG40" s="1">
        <v>8</v>
      </c>
    </row>
    <row r="41" spans="1:33" ht="15" x14ac:dyDescent="0.2">
      <c r="A41" s="191"/>
      <c r="B41" s="194"/>
      <c r="C41" s="106" t="s">
        <v>37</v>
      </c>
      <c r="D41" s="107">
        <v>6</v>
      </c>
      <c r="E41" s="143">
        <v>33894.33067575375</v>
      </c>
      <c r="F41" s="143">
        <v>13725.20824675473</v>
      </c>
      <c r="G41" s="143">
        <v>3438.1334155210548</v>
      </c>
      <c r="H41" s="143">
        <v>377.53370563765924</v>
      </c>
      <c r="I41" s="143">
        <v>3858.2633229351482</v>
      </c>
      <c r="J41" s="143">
        <v>11423.809724657074</v>
      </c>
      <c r="K41" s="143">
        <v>34955.733070996452</v>
      </c>
      <c r="L41" s="143">
        <v>26520.054308130941</v>
      </c>
      <c r="M41" s="143">
        <v>75617.60255275188</v>
      </c>
      <c r="N41" s="143">
        <v>112136.1775416154</v>
      </c>
      <c r="O41" s="143">
        <v>136034.2369264008</v>
      </c>
      <c r="P41" s="143">
        <v>147650.21110661773</v>
      </c>
      <c r="Q41" s="143">
        <v>148566.58030243707</v>
      </c>
      <c r="R41" s="143">
        <v>135407.93246520453</v>
      </c>
      <c r="S41" s="143">
        <v>114298.3972479801</v>
      </c>
      <c r="T41" s="143">
        <v>98141.711702216649</v>
      </c>
      <c r="U41" s="143">
        <v>90043.890579504339</v>
      </c>
      <c r="V41" s="143">
        <v>264992.43823664327</v>
      </c>
      <c r="W41" s="143">
        <v>317914.72945852834</v>
      </c>
      <c r="X41" s="143">
        <v>348615.27265866089</v>
      </c>
      <c r="Y41" s="143">
        <v>333281.50072563655</v>
      </c>
      <c r="Z41" s="143">
        <v>286690.76631618774</v>
      </c>
      <c r="AA41" s="143">
        <v>219495.5497058545</v>
      </c>
      <c r="AB41" s="144">
        <v>167005.92165895834</v>
      </c>
      <c r="AC41" s="153">
        <v>18744515.913933512</v>
      </c>
      <c r="AD41" s="1">
        <v>6506500.7683971561</v>
      </c>
      <c r="AF41" s="1" t="s">
        <v>2</v>
      </c>
      <c r="AG41" s="1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>
        <v>916094.86684578925</v>
      </c>
      <c r="F42" s="109">
        <v>373835.41409725999</v>
      </c>
      <c r="G42" s="109">
        <v>160586.90511573572</v>
      </c>
      <c r="H42" s="109">
        <v>225927.08680272981</v>
      </c>
      <c r="I42" s="109">
        <v>1390869.8353998524</v>
      </c>
      <c r="J42" s="109">
        <v>3591955.6765989135</v>
      </c>
      <c r="K42" s="109">
        <v>4530122.9866969576</v>
      </c>
      <c r="L42" s="109">
        <v>3808135.8756275619</v>
      </c>
      <c r="M42" s="109">
        <v>4837032.7940161377</v>
      </c>
      <c r="N42" s="109">
        <v>5453514.4930049786</v>
      </c>
      <c r="O42" s="109">
        <v>5982303.410115255</v>
      </c>
      <c r="P42" s="109">
        <v>6219883.3013341809</v>
      </c>
      <c r="Q42" s="109">
        <v>6046178.5168255866</v>
      </c>
      <c r="R42" s="109">
        <v>5695715.726665833</v>
      </c>
      <c r="S42" s="109">
        <v>5319585.0974161318</v>
      </c>
      <c r="T42" s="109">
        <v>5213806.7155663203</v>
      </c>
      <c r="U42" s="109">
        <v>4970149.9553147815</v>
      </c>
      <c r="V42" s="109">
        <v>10005560.383245958</v>
      </c>
      <c r="W42" s="109">
        <v>11381396.298128422</v>
      </c>
      <c r="X42" s="109">
        <v>12063916.837422654</v>
      </c>
      <c r="Y42" s="109">
        <v>11396719.67310217</v>
      </c>
      <c r="Z42" s="109">
        <v>9840204.1562184468</v>
      </c>
      <c r="AA42" s="109">
        <v>7627014.1874582674</v>
      </c>
      <c r="AB42" s="142">
        <v>5787942.5819951473</v>
      </c>
      <c r="AC42" s="152">
        <v>132838452.77501507</v>
      </c>
      <c r="AD42" s="152">
        <v>53546305.885886773</v>
      </c>
    </row>
    <row r="43" spans="1:33" ht="15" x14ac:dyDescent="0.2">
      <c r="A43" s="193">
        <v>47362</v>
      </c>
      <c r="B43" s="194">
        <v>131366977.49263079</v>
      </c>
      <c r="C43" s="94" t="s">
        <v>35</v>
      </c>
      <c r="D43" s="95">
        <v>20</v>
      </c>
      <c r="E43" s="148">
        <v>25993.49421092014</v>
      </c>
      <c r="F43" s="149">
        <v>9969.7809277284359</v>
      </c>
      <c r="G43" s="149">
        <v>4959.265567663514</v>
      </c>
      <c r="H43" s="149">
        <v>9426.7496394144146</v>
      </c>
      <c r="I43" s="149">
        <v>61432.420035882176</v>
      </c>
      <c r="J43" s="149">
        <v>160227.5620304881</v>
      </c>
      <c r="K43" s="149">
        <v>188386.639500466</v>
      </c>
      <c r="L43" s="149">
        <v>155878.10065229356</v>
      </c>
      <c r="M43" s="149">
        <v>181636.59271545007</v>
      </c>
      <c r="N43" s="149">
        <v>195417.88121208988</v>
      </c>
      <c r="O43" s="149">
        <v>210509.1467398103</v>
      </c>
      <c r="P43" s="149">
        <v>218460.10966487046</v>
      </c>
      <c r="Q43" s="149">
        <v>207271.24447506631</v>
      </c>
      <c r="R43" s="149">
        <v>194355.29171440244</v>
      </c>
      <c r="S43" s="149">
        <v>199146.83177327414</v>
      </c>
      <c r="T43" s="149">
        <v>198135.68254242427</v>
      </c>
      <c r="U43" s="149">
        <v>192553.53870392172</v>
      </c>
      <c r="V43" s="149">
        <v>357875.67600637057</v>
      </c>
      <c r="W43" s="149">
        <v>401942.83137326303</v>
      </c>
      <c r="X43" s="149">
        <v>409067.01008859952</v>
      </c>
      <c r="Y43" s="149">
        <v>383609.52053912368</v>
      </c>
      <c r="Z43" s="149">
        <v>329669.80077014153</v>
      </c>
      <c r="AA43" s="149">
        <v>251892.02645571402</v>
      </c>
      <c r="AB43" s="150">
        <v>188993.84461522038</v>
      </c>
      <c r="AC43" s="151">
        <v>94736220.839091972</v>
      </c>
      <c r="AD43" s="1">
        <v>39067288.403872058</v>
      </c>
      <c r="AF43" s="1" t="s">
        <v>1</v>
      </c>
      <c r="AG43" s="1">
        <v>9</v>
      </c>
    </row>
    <row r="44" spans="1:33" ht="15" x14ac:dyDescent="0.2">
      <c r="A44" s="191"/>
      <c r="B44" s="194"/>
      <c r="C44" s="100" t="s">
        <v>36</v>
      </c>
      <c r="D44" s="101">
        <v>5</v>
      </c>
      <c r="E44" s="145">
        <v>43634.241082013788</v>
      </c>
      <c r="F44" s="146">
        <v>23607.889904094467</v>
      </c>
      <c r="G44" s="146">
        <v>14364.357157940389</v>
      </c>
      <c r="H44" s="146">
        <v>13806.069455655839</v>
      </c>
      <c r="I44" s="146">
        <v>33940.861231870644</v>
      </c>
      <c r="J44" s="146">
        <v>58448.111698323817</v>
      </c>
      <c r="K44" s="146">
        <v>113879.73607333824</v>
      </c>
      <c r="L44" s="146">
        <v>118331.59092251529</v>
      </c>
      <c r="M44" s="146">
        <v>164835.7300144388</v>
      </c>
      <c r="N44" s="146">
        <v>191814.77729222769</v>
      </c>
      <c r="O44" s="146">
        <v>208737.4027744325</v>
      </c>
      <c r="P44" s="146">
        <v>214844.94904695472</v>
      </c>
      <c r="Q44" s="146">
        <v>205628.87320422463</v>
      </c>
      <c r="R44" s="146">
        <v>183746.52004280078</v>
      </c>
      <c r="S44" s="146">
        <v>162624.4053596654</v>
      </c>
      <c r="T44" s="146">
        <v>149136.48012265336</v>
      </c>
      <c r="U44" s="146">
        <v>139809.88916003588</v>
      </c>
      <c r="V44" s="146">
        <v>314419.37222444126</v>
      </c>
      <c r="W44" s="146">
        <v>362011.04942015425</v>
      </c>
      <c r="X44" s="146">
        <v>365651.75279355765</v>
      </c>
      <c r="Y44" s="146">
        <v>344934.65260892257</v>
      </c>
      <c r="Z44" s="146">
        <v>303699.0508394934</v>
      </c>
      <c r="AA44" s="146">
        <v>246361.49125971654</v>
      </c>
      <c r="AB44" s="147">
        <v>194859.3008529534</v>
      </c>
      <c r="AC44" s="152">
        <v>20865642.772712126</v>
      </c>
      <c r="AD44" s="1">
        <v>8697553.089699747</v>
      </c>
      <c r="AF44" s="1" t="s">
        <v>3</v>
      </c>
      <c r="AG44" s="1">
        <v>9</v>
      </c>
    </row>
    <row r="45" spans="1:33" ht="15" x14ac:dyDescent="0.2">
      <c r="A45" s="191"/>
      <c r="B45" s="194"/>
      <c r="C45" s="106" t="s">
        <v>37</v>
      </c>
      <c r="D45" s="107">
        <v>5</v>
      </c>
      <c r="E45" s="143">
        <v>39241.121863814617</v>
      </c>
      <c r="F45" s="143">
        <v>16284.307219758373</v>
      </c>
      <c r="G45" s="143">
        <v>4820.7949760977763</v>
      </c>
      <c r="H45" s="143">
        <v>513.18298640563148</v>
      </c>
      <c r="I45" s="143">
        <v>2810.9069680622024</v>
      </c>
      <c r="J45" s="143">
        <v>7560.2750904106997</v>
      </c>
      <c r="K45" s="143">
        <v>37432.947238762536</v>
      </c>
      <c r="L45" s="143">
        <v>30304.997271780318</v>
      </c>
      <c r="M45" s="143">
        <v>76744.847533049106</v>
      </c>
      <c r="N45" s="143">
        <v>112358.81920270553</v>
      </c>
      <c r="O45" s="143">
        <v>132983.96826828911</v>
      </c>
      <c r="P45" s="143">
        <v>143716.70277423857</v>
      </c>
      <c r="Q45" s="143">
        <v>142247.397350265</v>
      </c>
      <c r="R45" s="143">
        <v>130541.54617590252</v>
      </c>
      <c r="S45" s="143">
        <v>111985.00054770213</v>
      </c>
      <c r="T45" s="143">
        <v>95143.193385455495</v>
      </c>
      <c r="U45" s="143">
        <v>90099.475922217927</v>
      </c>
      <c r="V45" s="143">
        <v>273024.06830147887</v>
      </c>
      <c r="W45" s="143">
        <v>334522.9261465965</v>
      </c>
      <c r="X45" s="143">
        <v>353889.07799883396</v>
      </c>
      <c r="Y45" s="143">
        <v>338047.28493442386</v>
      </c>
      <c r="Z45" s="143">
        <v>290784.35106053029</v>
      </c>
      <c r="AA45" s="143">
        <v>221350.61350078249</v>
      </c>
      <c r="AB45" s="144">
        <v>166614.96944778101</v>
      </c>
      <c r="AC45" s="153">
        <v>15765113.880826721</v>
      </c>
      <c r="AD45" s="1">
        <v>5330629.7421580283</v>
      </c>
      <c r="AF45" s="1" t="s">
        <v>2</v>
      </c>
      <c r="AG45" s="1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>
        <v>934246.69894754491</v>
      </c>
      <c r="F46" s="109">
        <v>398856.60417383292</v>
      </c>
      <c r="G46" s="109">
        <v>195111.07202346111</v>
      </c>
      <c r="H46" s="109">
        <v>260131.25499859563</v>
      </c>
      <c r="I46" s="109">
        <v>1412407.2417173078</v>
      </c>
      <c r="J46" s="109">
        <v>3534593.1745534353</v>
      </c>
      <c r="K46" s="109">
        <v>4524296.2065698234</v>
      </c>
      <c r="L46" s="109">
        <v>3860744.9540173491</v>
      </c>
      <c r="M46" s="109">
        <v>4840634.742046441</v>
      </c>
      <c r="N46" s="109">
        <v>5429225.6067164633</v>
      </c>
      <c r="O46" s="109">
        <v>5918789.7900098134</v>
      </c>
      <c r="P46" s="109">
        <v>6162010.4524033759</v>
      </c>
      <c r="Q46" s="109">
        <v>5884806.242273774</v>
      </c>
      <c r="R46" s="109">
        <v>5458546.1653815648</v>
      </c>
      <c r="S46" s="109">
        <v>5355983.66500232</v>
      </c>
      <c r="T46" s="109">
        <v>5184112.0183890304</v>
      </c>
      <c r="U46" s="109">
        <v>5000617.5994897038</v>
      </c>
      <c r="V46" s="109">
        <v>10094730.722757012</v>
      </c>
      <c r="W46" s="109">
        <v>11521526.505299013</v>
      </c>
      <c r="X46" s="109">
        <v>11779044.35573395</v>
      </c>
      <c r="Y46" s="109">
        <v>11087100.098499205</v>
      </c>
      <c r="Z46" s="109">
        <v>9565813.0249029491</v>
      </c>
      <c r="AA46" s="109">
        <v>7376401.0529167745</v>
      </c>
      <c r="AB46" s="142">
        <v>5587248.2438080795</v>
      </c>
      <c r="AC46" s="152">
        <v>131366977.49263082</v>
      </c>
      <c r="AD46" s="152">
        <v>53095471.235729828</v>
      </c>
    </row>
    <row r="47" spans="1:33" ht="15" x14ac:dyDescent="0.2">
      <c r="A47" s="193">
        <v>47392</v>
      </c>
      <c r="B47" s="194">
        <v>135165020.75171793</v>
      </c>
      <c r="C47" s="94" t="s">
        <v>35</v>
      </c>
      <c r="D47" s="95">
        <v>22</v>
      </c>
      <c r="E47" s="148">
        <v>26139.381313081944</v>
      </c>
      <c r="F47" s="149">
        <v>9318.132306428015</v>
      </c>
      <c r="G47" s="149">
        <v>4139.6619552292195</v>
      </c>
      <c r="H47" s="149">
        <v>8284.5057263769559</v>
      </c>
      <c r="I47" s="149">
        <v>56277.994572536321</v>
      </c>
      <c r="J47" s="149">
        <v>141558.18868626279</v>
      </c>
      <c r="K47" s="149">
        <v>177338.67452613689</v>
      </c>
      <c r="L47" s="149">
        <v>152741.15036504503</v>
      </c>
      <c r="M47" s="149">
        <v>179092.11431382698</v>
      </c>
      <c r="N47" s="149">
        <v>193805.6074194636</v>
      </c>
      <c r="O47" s="149">
        <v>210554.81886480527</v>
      </c>
      <c r="P47" s="149">
        <v>220112.1702455371</v>
      </c>
      <c r="Q47" s="149">
        <v>210974.47249231313</v>
      </c>
      <c r="R47" s="149">
        <v>198513.09200044125</v>
      </c>
      <c r="S47" s="149">
        <v>200834.67587073011</v>
      </c>
      <c r="T47" s="149">
        <v>199383.28672995145</v>
      </c>
      <c r="U47" s="149">
        <v>192791.93860433775</v>
      </c>
      <c r="V47" s="149">
        <v>368923.01916539134</v>
      </c>
      <c r="W47" s="149">
        <v>404110.36207087658</v>
      </c>
      <c r="X47" s="149">
        <v>403692.78721021092</v>
      </c>
      <c r="Y47" s="149">
        <v>378593.26842777414</v>
      </c>
      <c r="Z47" s="149">
        <v>326196.34874462837</v>
      </c>
      <c r="AA47" s="149">
        <v>251132.45437950036</v>
      </c>
      <c r="AB47" s="150">
        <v>189388.46001965401</v>
      </c>
      <c r="AC47" s="151">
        <v>103485724.45223185</v>
      </c>
      <c r="AD47" s="1">
        <v>43093673.191941932</v>
      </c>
      <c r="AF47" s="1" t="s">
        <v>1</v>
      </c>
      <c r="AG47" s="1">
        <v>10</v>
      </c>
    </row>
    <row r="48" spans="1:33" ht="15" x14ac:dyDescent="0.2">
      <c r="A48" s="191"/>
      <c r="B48" s="194"/>
      <c r="C48" s="100" t="s">
        <v>36</v>
      </c>
      <c r="D48" s="101">
        <v>4</v>
      </c>
      <c r="E48" s="145">
        <v>42516.384821228188</v>
      </c>
      <c r="F48" s="146">
        <v>22735.746213000912</v>
      </c>
      <c r="G48" s="146">
        <v>13207.964473854838</v>
      </c>
      <c r="H48" s="146">
        <v>13636.35825416602</v>
      </c>
      <c r="I48" s="146">
        <v>32556.107352109681</v>
      </c>
      <c r="J48" s="146">
        <v>55268.550218796314</v>
      </c>
      <c r="K48" s="146">
        <v>109264.40112258746</v>
      </c>
      <c r="L48" s="146">
        <v>110344.45892189522</v>
      </c>
      <c r="M48" s="146">
        <v>155417.42133217945</v>
      </c>
      <c r="N48" s="146">
        <v>182128.40080595497</v>
      </c>
      <c r="O48" s="146">
        <v>199599.59683391874</v>
      </c>
      <c r="P48" s="146">
        <v>207500.31457673872</v>
      </c>
      <c r="Q48" s="146">
        <v>201201.85197915012</v>
      </c>
      <c r="R48" s="146">
        <v>177280.72983980196</v>
      </c>
      <c r="S48" s="146">
        <v>157481.63287403376</v>
      </c>
      <c r="T48" s="146">
        <v>144693.65881187035</v>
      </c>
      <c r="U48" s="146">
        <v>134676.44734624663</v>
      </c>
      <c r="V48" s="146">
        <v>317117.78233400133</v>
      </c>
      <c r="W48" s="146">
        <v>360814.1276096045</v>
      </c>
      <c r="X48" s="146">
        <v>358294.09886976838</v>
      </c>
      <c r="Y48" s="146">
        <v>337505.14430128387</v>
      </c>
      <c r="Z48" s="146">
        <v>296046.75404843222</v>
      </c>
      <c r="AA48" s="146">
        <v>241214.04302351081</v>
      </c>
      <c r="AB48" s="147">
        <v>189684.30738205684</v>
      </c>
      <c r="AC48" s="152">
        <v>16240745.133384766</v>
      </c>
      <c r="AD48" s="1">
        <v>6681298.0532871597</v>
      </c>
      <c r="AF48" s="1" t="s">
        <v>3</v>
      </c>
      <c r="AG48" s="1">
        <v>10</v>
      </c>
    </row>
    <row r="49" spans="1:33" ht="15" x14ac:dyDescent="0.2">
      <c r="A49" s="191"/>
      <c r="B49" s="194"/>
      <c r="C49" s="106" t="s">
        <v>37</v>
      </c>
      <c r="D49" s="107">
        <v>5</v>
      </c>
      <c r="E49" s="143">
        <v>33040.088997321553</v>
      </c>
      <c r="F49" s="143">
        <v>11550.398143596514</v>
      </c>
      <c r="G49" s="143">
        <v>1991.0211241730835</v>
      </c>
      <c r="H49" s="143">
        <v>0</v>
      </c>
      <c r="I49" s="143">
        <v>682.08753719382219</v>
      </c>
      <c r="J49" s="143">
        <v>3519.0174210586179</v>
      </c>
      <c r="K49" s="143">
        <v>31957.228857399547</v>
      </c>
      <c r="L49" s="143">
        <v>25432.519715510345</v>
      </c>
      <c r="M49" s="143">
        <v>72576.452276494572</v>
      </c>
      <c r="N49" s="143">
        <v>107650.90930950288</v>
      </c>
      <c r="O49" s="143">
        <v>128816.84378297816</v>
      </c>
      <c r="P49" s="143">
        <v>139560.74553681383</v>
      </c>
      <c r="Q49" s="143">
        <v>140467.75440430504</v>
      </c>
      <c r="R49" s="143">
        <v>128134.34923639974</v>
      </c>
      <c r="S49" s="143">
        <v>109769.38537788413</v>
      </c>
      <c r="T49" s="143">
        <v>97146.987333189812</v>
      </c>
      <c r="U49" s="143">
        <v>94253.31781347761</v>
      </c>
      <c r="V49" s="143">
        <v>287673.9186201811</v>
      </c>
      <c r="W49" s="143">
        <v>336495.82760173583</v>
      </c>
      <c r="X49" s="143">
        <v>346874.87262097083</v>
      </c>
      <c r="Y49" s="143">
        <v>326869.39509626024</v>
      </c>
      <c r="Z49" s="143">
        <v>280542.93094102311</v>
      </c>
      <c r="AA49" s="143">
        <v>217636.36329530756</v>
      </c>
      <c r="AB49" s="144">
        <v>165067.81817748322</v>
      </c>
      <c r="AC49" s="153">
        <v>15438551.166101303</v>
      </c>
      <c r="AD49" s="1">
        <v>5219046.3239327809</v>
      </c>
      <c r="AF49" s="1" t="s">
        <v>2</v>
      </c>
      <c r="AG49" s="1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>
        <v>910332.37315932324</v>
      </c>
      <c r="F50" s="109">
        <v>353693.88631140254</v>
      </c>
      <c r="G50" s="109">
        <v>153859.5265313276</v>
      </c>
      <c r="H50" s="109">
        <v>236804.55899695712</v>
      </c>
      <c r="I50" s="109">
        <v>1371750.7476902069</v>
      </c>
      <c r="J50" s="109">
        <v>3352949.4390782602</v>
      </c>
      <c r="K50" s="109">
        <v>4498294.5883523589</v>
      </c>
      <c r="L50" s="109">
        <v>3928845.7422961234</v>
      </c>
      <c r="M50" s="109">
        <v>4924578.4616153846</v>
      </c>
      <c r="N50" s="109">
        <v>5530491.5129995337</v>
      </c>
      <c r="O50" s="109">
        <v>6074688.6212762818</v>
      </c>
      <c r="P50" s="109">
        <v>6370272.7313928409</v>
      </c>
      <c r="Q50" s="109">
        <v>6148584.5747690154</v>
      </c>
      <c r="R50" s="109">
        <v>5717082.6895509139</v>
      </c>
      <c r="S50" s="109">
        <v>5597136.3275416186</v>
      </c>
      <c r="T50" s="109">
        <v>5450941.879972362</v>
      </c>
      <c r="U50" s="109">
        <v>5251395.0277478052</v>
      </c>
      <c r="V50" s="109">
        <v>10823147.14407552</v>
      </c>
      <c r="W50" s="109">
        <v>12016163.614006381</v>
      </c>
      <c r="X50" s="109">
        <v>12048792.077208567</v>
      </c>
      <c r="Y50" s="109">
        <v>11313419.458097469</v>
      </c>
      <c r="Z50" s="109">
        <v>9763221.3432806693</v>
      </c>
      <c r="AA50" s="109">
        <v>7577951.984919589</v>
      </c>
      <c r="AB50" s="142">
        <v>5750622.440848032</v>
      </c>
      <c r="AC50" s="152">
        <v>135165020.75171793</v>
      </c>
      <c r="AD50" s="152">
        <v>54994017.569161877</v>
      </c>
    </row>
    <row r="51" spans="1:33" ht="15" x14ac:dyDescent="0.2">
      <c r="A51" s="193">
        <v>47423</v>
      </c>
      <c r="B51" s="194">
        <v>131637676.01694964</v>
      </c>
      <c r="C51" s="94" t="s">
        <v>35</v>
      </c>
      <c r="D51" s="95">
        <v>20</v>
      </c>
      <c r="E51" s="148">
        <v>29951.531429374845</v>
      </c>
      <c r="F51" s="149">
        <v>12711.670018111359</v>
      </c>
      <c r="G51" s="149">
        <v>6467.9684050113119</v>
      </c>
      <c r="H51" s="149">
        <v>11188.003968804629</v>
      </c>
      <c r="I51" s="149">
        <v>56578.435306795363</v>
      </c>
      <c r="J51" s="149">
        <v>132502.77805830693</v>
      </c>
      <c r="K51" s="149">
        <v>180019.42976797864</v>
      </c>
      <c r="L51" s="149">
        <v>157936.26535497227</v>
      </c>
      <c r="M51" s="149">
        <v>185367.6626189372</v>
      </c>
      <c r="N51" s="149">
        <v>199468.58979991291</v>
      </c>
      <c r="O51" s="149">
        <v>213845.67546663526</v>
      </c>
      <c r="P51" s="149">
        <v>223792.91008699301</v>
      </c>
      <c r="Q51" s="149">
        <v>216533.79885953447</v>
      </c>
      <c r="R51" s="149">
        <v>204916.05692537513</v>
      </c>
      <c r="S51" s="149">
        <v>208338.55069108913</v>
      </c>
      <c r="T51" s="149">
        <v>205296.59186321354</v>
      </c>
      <c r="U51" s="149">
        <v>199331.02581234445</v>
      </c>
      <c r="V51" s="149">
        <v>380705.18574375618</v>
      </c>
      <c r="W51" s="149">
        <v>409977.40903341916</v>
      </c>
      <c r="X51" s="149">
        <v>407047.19933176035</v>
      </c>
      <c r="Y51" s="149">
        <v>380953.0590203774</v>
      </c>
      <c r="Z51" s="149">
        <v>327640.58592225076</v>
      </c>
      <c r="AA51" s="149">
        <v>254963.69368650645</v>
      </c>
      <c r="AB51" s="150">
        <v>193126.13890178947</v>
      </c>
      <c r="AC51" s="151">
        <v>95973204.321465015</v>
      </c>
      <c r="AD51" s="1">
        <v>40296542.549580142</v>
      </c>
      <c r="AF51" s="1" t="s">
        <v>1</v>
      </c>
      <c r="AG51" s="1">
        <v>11</v>
      </c>
    </row>
    <row r="52" spans="1:33" ht="15" x14ac:dyDescent="0.2">
      <c r="A52" s="191"/>
      <c r="B52" s="194"/>
      <c r="C52" s="100" t="s">
        <v>36</v>
      </c>
      <c r="D52" s="101">
        <v>4</v>
      </c>
      <c r="E52" s="145">
        <v>44140.851811461565</v>
      </c>
      <c r="F52" s="146">
        <v>24178.160320688028</v>
      </c>
      <c r="G52" s="146">
        <v>14332.97023144653</v>
      </c>
      <c r="H52" s="146">
        <v>14216.199702062542</v>
      </c>
      <c r="I52" s="146">
        <v>34095.23394130329</v>
      </c>
      <c r="J52" s="146">
        <v>57314.095843832161</v>
      </c>
      <c r="K52" s="146">
        <v>114313.61236157361</v>
      </c>
      <c r="L52" s="146">
        <v>118949.38530458746</v>
      </c>
      <c r="M52" s="146">
        <v>162205.62466904582</v>
      </c>
      <c r="N52" s="146">
        <v>186508.20467187179</v>
      </c>
      <c r="O52" s="146">
        <v>202903.58216590196</v>
      </c>
      <c r="P52" s="146">
        <v>209642.73951577919</v>
      </c>
      <c r="Q52" s="146">
        <v>203134.02640053772</v>
      </c>
      <c r="R52" s="146">
        <v>181469.11859761519</v>
      </c>
      <c r="S52" s="146">
        <v>162166.05726239548</v>
      </c>
      <c r="T52" s="146">
        <v>151662.83711231197</v>
      </c>
      <c r="U52" s="146">
        <v>144792.11972714801</v>
      </c>
      <c r="V52" s="146">
        <v>337671.31290582835</v>
      </c>
      <c r="W52" s="146">
        <v>365433.50606014777</v>
      </c>
      <c r="X52" s="146">
        <v>360341.56559121481</v>
      </c>
      <c r="Y52" s="146">
        <v>337404.40553097549</v>
      </c>
      <c r="Z52" s="146">
        <v>296184.40038919414</v>
      </c>
      <c r="AA52" s="146">
        <v>243472.84910337429</v>
      </c>
      <c r="AB52" s="147">
        <v>191922.78630930476</v>
      </c>
      <c r="AC52" s="152">
        <v>16633822.582118407</v>
      </c>
      <c r="AD52" s="1">
        <v>6893734.7817087788</v>
      </c>
      <c r="AF52" s="1" t="s">
        <v>3</v>
      </c>
      <c r="AG52" s="1">
        <v>11</v>
      </c>
    </row>
    <row r="53" spans="1:33" ht="15" x14ac:dyDescent="0.2">
      <c r="A53" s="191"/>
      <c r="B53" s="194"/>
      <c r="C53" s="106" t="s">
        <v>37</v>
      </c>
      <c r="D53" s="107">
        <v>6</v>
      </c>
      <c r="E53" s="143">
        <v>31489.356905054403</v>
      </c>
      <c r="F53" s="143">
        <v>12009.727688254596</v>
      </c>
      <c r="G53" s="143">
        <v>2948.5159649532934</v>
      </c>
      <c r="H53" s="143">
        <v>665.49960986926487</v>
      </c>
      <c r="I53" s="143">
        <v>2579.2936076200385</v>
      </c>
      <c r="J53" s="143">
        <v>3729.0107019603815</v>
      </c>
      <c r="K53" s="143">
        <v>35107.955797888477</v>
      </c>
      <c r="L53" s="143">
        <v>30995.28932354648</v>
      </c>
      <c r="M53" s="143">
        <v>78849.101634503662</v>
      </c>
      <c r="N53" s="143">
        <v>113947.99531174439</v>
      </c>
      <c r="O53" s="143">
        <v>135915.76369429895</v>
      </c>
      <c r="P53" s="143">
        <v>144829.00625159885</v>
      </c>
      <c r="Q53" s="143">
        <v>145740.80003247183</v>
      </c>
      <c r="R53" s="143">
        <v>133567.31695169988</v>
      </c>
      <c r="S53" s="143">
        <v>116001.72417891199</v>
      </c>
      <c r="T53" s="143">
        <v>104742.34640257093</v>
      </c>
      <c r="U53" s="143">
        <v>100894.04998596665</v>
      </c>
      <c r="V53" s="143">
        <v>296884.87030922604</v>
      </c>
      <c r="W53" s="143">
        <v>338884.03337064019</v>
      </c>
      <c r="X53" s="143">
        <v>344856.32003981172</v>
      </c>
      <c r="Y53" s="143">
        <v>326212.7965204856</v>
      </c>
      <c r="Z53" s="143">
        <v>281930.81127271749</v>
      </c>
      <c r="AA53" s="143">
        <v>220353.56353418608</v>
      </c>
      <c r="AB53" s="144">
        <v>168639.70313772775</v>
      </c>
      <c r="AC53" s="153">
        <v>19030649.113366254</v>
      </c>
      <c r="AD53" s="1">
        <v>6632900.3626038814</v>
      </c>
      <c r="AF53" s="1" t="s">
        <v>2</v>
      </c>
      <c r="AG53" s="1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>
        <v>964530.17726366955</v>
      </c>
      <c r="F54" s="109">
        <v>423004.40777450684</v>
      </c>
      <c r="G54" s="109">
        <v>204382.34481573213</v>
      </c>
      <c r="H54" s="109">
        <v>284617.87584355834</v>
      </c>
      <c r="I54" s="109">
        <v>1283425.4035468407</v>
      </c>
      <c r="J54" s="109">
        <v>2901686.0087532294</v>
      </c>
      <c r="K54" s="109">
        <v>4268290.7795931976</v>
      </c>
      <c r="L54" s="109">
        <v>3820494.5842590742</v>
      </c>
      <c r="M54" s="109">
        <v>4829270.3608619496</v>
      </c>
      <c r="N54" s="109">
        <v>5419092.5865562111</v>
      </c>
      <c r="O54" s="109">
        <v>5904022.4201621069</v>
      </c>
      <c r="P54" s="109">
        <v>6183403.1973125702</v>
      </c>
      <c r="Q54" s="109">
        <v>6017656.8829876706</v>
      </c>
      <c r="R54" s="109">
        <v>5625601.5146081625</v>
      </c>
      <c r="S54" s="109">
        <v>5511445.5879448364</v>
      </c>
      <c r="T54" s="109">
        <v>5341037.2641289439</v>
      </c>
      <c r="U54" s="109">
        <v>5171153.2950712806</v>
      </c>
      <c r="V54" s="109">
        <v>10746098.188353792</v>
      </c>
      <c r="W54" s="109">
        <v>11694586.405132815</v>
      </c>
      <c r="X54" s="109">
        <v>11651448.169238936</v>
      </c>
      <c r="Y54" s="109">
        <v>10925955.581654364</v>
      </c>
      <c r="Z54" s="109">
        <v>9429134.1876380965</v>
      </c>
      <c r="AA54" s="109">
        <v>7395286.6513487427</v>
      </c>
      <c r="AB54" s="142">
        <v>5642052.1420993749</v>
      </c>
      <c r="AC54" s="152">
        <v>131637676.01694968</v>
      </c>
      <c r="AD54" s="152">
        <v>53823177.693892799</v>
      </c>
    </row>
    <row r="55" spans="1:33" ht="15" x14ac:dyDescent="0.2">
      <c r="A55" s="193">
        <v>47453</v>
      </c>
      <c r="B55" s="194">
        <v>129652621.30770555</v>
      </c>
      <c r="C55" s="94" t="s">
        <v>35</v>
      </c>
      <c r="D55" s="95">
        <v>20</v>
      </c>
      <c r="E55" s="148">
        <v>36717.189790312528</v>
      </c>
      <c r="F55" s="149">
        <v>17427.639722723874</v>
      </c>
      <c r="G55" s="149">
        <v>9563.1359179026858</v>
      </c>
      <c r="H55" s="149">
        <v>12791.392012166927</v>
      </c>
      <c r="I55" s="149">
        <v>43148.33956157478</v>
      </c>
      <c r="J55" s="149">
        <v>87079.482742803521</v>
      </c>
      <c r="K55" s="149">
        <v>143956.81778824568</v>
      </c>
      <c r="L55" s="149">
        <v>139025.25814468894</v>
      </c>
      <c r="M55" s="149">
        <v>174974.1713382804</v>
      </c>
      <c r="N55" s="149">
        <v>195415.85928464049</v>
      </c>
      <c r="O55" s="149">
        <v>211077.19832845032</v>
      </c>
      <c r="P55" s="149">
        <v>222446.19365952595</v>
      </c>
      <c r="Q55" s="149">
        <v>218086.15254302963</v>
      </c>
      <c r="R55" s="149">
        <v>203750.03996562684</v>
      </c>
      <c r="S55" s="149">
        <v>200358.64872794156</v>
      </c>
      <c r="T55" s="149">
        <v>193622.5193604462</v>
      </c>
      <c r="U55" s="149">
        <v>183147.89071350414</v>
      </c>
      <c r="V55" s="149">
        <v>357902.97527699627</v>
      </c>
      <c r="W55" s="149">
        <v>399748.59434726898</v>
      </c>
      <c r="X55" s="149">
        <v>397518.67924243439</v>
      </c>
      <c r="Y55" s="149">
        <v>374108.44150065084</v>
      </c>
      <c r="Z55" s="149">
        <v>329074.65322296019</v>
      </c>
      <c r="AA55" s="149">
        <v>264518.65911563841</v>
      </c>
      <c r="AB55" s="150">
        <v>206181.94986565097</v>
      </c>
      <c r="AC55" s="151">
        <v>92432837.643469289</v>
      </c>
      <c r="AD55" s="1">
        <v>38838078.641322687</v>
      </c>
      <c r="AF55" s="1" t="s">
        <v>1</v>
      </c>
      <c r="AG55" s="1">
        <v>12</v>
      </c>
    </row>
    <row r="56" spans="1:33" ht="15" x14ac:dyDescent="0.2">
      <c r="A56" s="191"/>
      <c r="B56" s="194"/>
      <c r="C56" s="100" t="s">
        <v>36</v>
      </c>
      <c r="D56" s="101">
        <v>4</v>
      </c>
      <c r="E56" s="145">
        <v>47066.874562209385</v>
      </c>
      <c r="F56" s="146">
        <v>25428.77370635196</v>
      </c>
      <c r="G56" s="146">
        <v>15317.093371129647</v>
      </c>
      <c r="H56" s="146">
        <v>14937.825199121366</v>
      </c>
      <c r="I56" s="146">
        <v>32490.283083998729</v>
      </c>
      <c r="J56" s="146">
        <v>51973.839515907006</v>
      </c>
      <c r="K56" s="146">
        <v>97222.462400804245</v>
      </c>
      <c r="L56" s="146">
        <v>99519.101724895678</v>
      </c>
      <c r="M56" s="146">
        <v>143013.57252940742</v>
      </c>
      <c r="N56" s="146">
        <v>169857.17491152772</v>
      </c>
      <c r="O56" s="146">
        <v>185802.48053331426</v>
      </c>
      <c r="P56" s="146">
        <v>192818.1892025891</v>
      </c>
      <c r="Q56" s="146">
        <v>186185.79545893244</v>
      </c>
      <c r="R56" s="146">
        <v>166398.55846140138</v>
      </c>
      <c r="S56" s="146">
        <v>146308.00412234038</v>
      </c>
      <c r="T56" s="146">
        <v>133860.30941129156</v>
      </c>
      <c r="U56" s="146">
        <v>123683.01079392088</v>
      </c>
      <c r="V56" s="146">
        <v>304187.26549310336</v>
      </c>
      <c r="W56" s="146">
        <v>350041.551100293</v>
      </c>
      <c r="X56" s="146">
        <v>352222.97915190144</v>
      </c>
      <c r="Y56" s="146">
        <v>335894.002106776</v>
      </c>
      <c r="Z56" s="146">
        <v>301932.17189593479</v>
      </c>
      <c r="AA56" s="146">
        <v>252786.77500123618</v>
      </c>
      <c r="AB56" s="147">
        <v>201484.34576571069</v>
      </c>
      <c r="AC56" s="152">
        <v>15721729.758016394</v>
      </c>
      <c r="AD56" s="1">
        <v>6189784.7885984825</v>
      </c>
      <c r="AF56" s="1" t="s">
        <v>3</v>
      </c>
      <c r="AG56" s="1">
        <v>12</v>
      </c>
    </row>
    <row r="57" spans="1:33" ht="15" x14ac:dyDescent="0.2">
      <c r="A57" s="191"/>
      <c r="B57" s="194"/>
      <c r="C57" s="106" t="s">
        <v>37</v>
      </c>
      <c r="D57" s="107">
        <v>7</v>
      </c>
      <c r="E57" s="143">
        <v>51585.133883512099</v>
      </c>
      <c r="F57" s="143">
        <v>28107.328340742984</v>
      </c>
      <c r="G57" s="143">
        <v>13896.93521311043</v>
      </c>
      <c r="H57" s="143">
        <v>6957.9597049427093</v>
      </c>
      <c r="I57" s="143">
        <v>9307.5882283519568</v>
      </c>
      <c r="J57" s="143">
        <v>11804.939713119114</v>
      </c>
      <c r="K57" s="143">
        <v>36938.850133245163</v>
      </c>
      <c r="L57" s="143">
        <v>28828.208209240573</v>
      </c>
      <c r="M57" s="143">
        <v>66994.312734057792</v>
      </c>
      <c r="N57" s="143">
        <v>98458.285702358276</v>
      </c>
      <c r="O57" s="143">
        <v>119270.39106814576</v>
      </c>
      <c r="P57" s="143">
        <v>129416.33302041596</v>
      </c>
      <c r="Q57" s="143">
        <v>130285.58833179995</v>
      </c>
      <c r="R57" s="143">
        <v>120002.44328295982</v>
      </c>
      <c r="S57" s="143">
        <v>103087.25630374609</v>
      </c>
      <c r="T57" s="143">
        <v>91054.473290876922</v>
      </c>
      <c r="U57" s="143">
        <v>83961.65949762713</v>
      </c>
      <c r="V57" s="143">
        <v>267182.25758961425</v>
      </c>
      <c r="W57" s="143">
        <v>320440.35825078865</v>
      </c>
      <c r="X57" s="143">
        <v>333280.388072545</v>
      </c>
      <c r="Y57" s="143">
        <v>320844.45562423713</v>
      </c>
      <c r="Z57" s="143">
        <v>285538.53471634269</v>
      </c>
      <c r="AA57" s="143">
        <v>232407.2117554507</v>
      </c>
      <c r="AB57" s="144">
        <v>181499.6653641765</v>
      </c>
      <c r="AC57" s="153">
        <v>21498053.906219855</v>
      </c>
      <c r="AD57" s="1">
        <v>6799512.6600885997</v>
      </c>
      <c r="AF57" s="1" t="s">
        <v>2</v>
      </c>
      <c r="AG57" s="1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>
        <v>1283707.2312396728</v>
      </c>
      <c r="F58" s="109">
        <v>647019.18766508624</v>
      </c>
      <c r="G58" s="109">
        <v>349809.63833434531</v>
      </c>
      <c r="H58" s="109">
        <v>364284.85897442297</v>
      </c>
      <c r="I58" s="109">
        <v>1058081.0411659542</v>
      </c>
      <c r="J58" s="109">
        <v>2032119.5909115323</v>
      </c>
      <c r="K58" s="109">
        <v>3526598.1563008465</v>
      </c>
      <c r="L58" s="109">
        <v>3380379.027258045</v>
      </c>
      <c r="M58" s="109">
        <v>4540497.9060216425</v>
      </c>
      <c r="N58" s="109">
        <v>5276953.885255429</v>
      </c>
      <c r="O58" s="109">
        <v>5799646.6261792835</v>
      </c>
      <c r="P58" s="109">
        <v>6126110.9611437861</v>
      </c>
      <c r="Q58" s="109">
        <v>6018465.3510189224</v>
      </c>
      <c r="R58" s="109">
        <v>5580612.1361388611</v>
      </c>
      <c r="S58" s="109">
        <v>5314015.7851744154</v>
      </c>
      <c r="T58" s="109">
        <v>5045272.9378902279</v>
      </c>
      <c r="U58" s="109">
        <v>4745421.4739291556</v>
      </c>
      <c r="V58" s="109">
        <v>10245084.370639639</v>
      </c>
      <c r="W58" s="109">
        <v>11638220.599102072</v>
      </c>
      <c r="X58" s="109">
        <v>11692228.217964109</v>
      </c>
      <c r="Y58" s="109">
        <v>11071656.02780978</v>
      </c>
      <c r="Z58" s="109">
        <v>9787991.4950573407</v>
      </c>
      <c r="AA58" s="109">
        <v>7928370.7646058677</v>
      </c>
      <c r="AB58" s="142">
        <v>6200074.0379250981</v>
      </c>
      <c r="AC58" s="152">
        <v>129652621.30770554</v>
      </c>
      <c r="AD58" s="152">
        <v>51827376.090009771</v>
      </c>
    </row>
    <row r="59" spans="1:33" s="5" customFormat="1" x14ac:dyDescent="0.2">
      <c r="AD59" s="172">
        <v>638395147.43725657</v>
      </c>
    </row>
    <row r="60" spans="1:33" s="5" customFormat="1" ht="15.75" x14ac:dyDescent="0.2">
      <c r="B60" s="38" t="s">
        <v>44</v>
      </c>
      <c r="Z60" s="6"/>
      <c r="AA60" s="6"/>
      <c r="AB60" s="6"/>
    </row>
    <row r="61" spans="1:33" s="5" customFormat="1" ht="18" x14ac:dyDescent="0.25">
      <c r="B61" s="38" t="s">
        <v>51</v>
      </c>
      <c r="W61" s="37"/>
      <c r="Z61" s="7" t="s">
        <v>58</v>
      </c>
    </row>
  </sheetData>
  <mergeCells count="26">
    <mergeCell ref="D2:E2"/>
    <mergeCell ref="C9:D9"/>
    <mergeCell ref="A11:A14"/>
    <mergeCell ref="B11:B14"/>
    <mergeCell ref="A15:A18"/>
    <mergeCell ref="B15:B18"/>
    <mergeCell ref="A19:A22"/>
    <mergeCell ref="B19:B22"/>
    <mergeCell ref="A23:A26"/>
    <mergeCell ref="B23:B26"/>
    <mergeCell ref="A27:A30"/>
    <mergeCell ref="B27:B30"/>
    <mergeCell ref="A31:A34"/>
    <mergeCell ref="B31:B34"/>
    <mergeCell ref="A35:A38"/>
    <mergeCell ref="B35:B38"/>
    <mergeCell ref="A39:A42"/>
    <mergeCell ref="B39:B42"/>
    <mergeCell ref="A55:A58"/>
    <mergeCell ref="B55:B58"/>
    <mergeCell ref="A43:A46"/>
    <mergeCell ref="B43:B46"/>
    <mergeCell ref="A47:A50"/>
    <mergeCell ref="B47:B50"/>
    <mergeCell ref="A51:A54"/>
    <mergeCell ref="B51:B54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D66D1-D978-416C-8C30-BE62D3C20ECC}">
  <sheetPr>
    <tabColor theme="3" tint="0.39997558519241921"/>
    <pageSetUpPr fitToPage="1"/>
  </sheetPr>
  <dimension ref="A1:AG61"/>
  <sheetViews>
    <sheetView showGridLines="0" zoomScale="90" workbookViewId="0">
      <pane xSplit="4" ySplit="10" topLeftCell="E48" activePane="bottomRight" state="frozen"/>
      <selection activeCell="C26" sqref="C26"/>
      <selection pane="topRight" activeCell="C26" sqref="C26"/>
      <selection pane="bottomLeft" activeCell="C26" sqref="C26"/>
      <selection pane="bottomRight" activeCell="C26" sqref="C26"/>
    </sheetView>
  </sheetViews>
  <sheetFormatPr baseColWidth="10" defaultColWidth="0" defaultRowHeight="12.75" x14ac:dyDescent="0.2"/>
  <cols>
    <col min="1" max="1" width="8.28515625" style="1" customWidth="1"/>
    <col min="2" max="2" width="15.5703125" style="1" customWidth="1"/>
    <col min="3" max="4" width="13.28515625" style="1" customWidth="1"/>
    <col min="5" max="5" width="14.42578125" style="1" customWidth="1"/>
    <col min="6" max="8" width="12.7109375" style="1" bestFit="1" customWidth="1"/>
    <col min="9" max="21" width="14.42578125" style="1" bestFit="1" customWidth="1"/>
    <col min="22" max="25" width="15.5703125" style="1" bestFit="1" customWidth="1"/>
    <col min="26" max="26" width="16" style="1" customWidth="1"/>
    <col min="27" max="28" width="14.42578125" style="1" bestFit="1" customWidth="1"/>
    <col min="29" max="29" width="17.7109375" style="1" customWidth="1"/>
    <col min="30" max="30" width="19.85546875" style="1" customWidth="1"/>
    <col min="31" max="31" width="3.42578125" style="1" hidden="1" customWidth="1"/>
    <col min="32" max="32" width="5.28515625" style="1" hidden="1" customWidth="1"/>
    <col min="33" max="33" width="9.85546875" style="1" hidden="1" customWidth="1"/>
    <col min="34" max="16384" width="3.42578125" style="1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">
        <v>110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83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>
        <v>2030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93" customFormat="1" ht="32.25" thickBot="1" x14ac:dyDescent="0.25">
      <c r="A10" s="3" t="s">
        <v>120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47484</v>
      </c>
      <c r="B11" s="194">
        <v>124661625.28142737</v>
      </c>
      <c r="C11" s="94" t="s">
        <v>35</v>
      </c>
      <c r="D11" s="95">
        <v>21</v>
      </c>
      <c r="E11" s="148">
        <v>32766.475147192636</v>
      </c>
      <c r="F11" s="149">
        <v>15052.983524835379</v>
      </c>
      <c r="G11" s="149">
        <v>8597.2161508243353</v>
      </c>
      <c r="H11" s="149">
        <v>11205.310118091487</v>
      </c>
      <c r="I11" s="149">
        <v>44418.690031021033</v>
      </c>
      <c r="J11" s="149">
        <v>104271.63830443325</v>
      </c>
      <c r="K11" s="149">
        <v>147572.27079393395</v>
      </c>
      <c r="L11" s="149">
        <v>117092.32336487497</v>
      </c>
      <c r="M11" s="149">
        <v>153081.84893749174</v>
      </c>
      <c r="N11" s="149">
        <v>175084.74066113064</v>
      </c>
      <c r="O11" s="149">
        <v>194308.91827515452</v>
      </c>
      <c r="P11" s="149">
        <v>206304.33314269982</v>
      </c>
      <c r="Q11" s="149">
        <v>202579.17616871116</v>
      </c>
      <c r="R11" s="149">
        <v>190284.25885097365</v>
      </c>
      <c r="S11" s="149">
        <v>187082.23436679854</v>
      </c>
      <c r="T11" s="149">
        <v>180051.98058502364</v>
      </c>
      <c r="U11" s="149">
        <v>169605.9504843101</v>
      </c>
      <c r="V11" s="149">
        <v>343146.60422163166</v>
      </c>
      <c r="W11" s="149">
        <v>381050.85044702754</v>
      </c>
      <c r="X11" s="149">
        <v>399749.20069113257</v>
      </c>
      <c r="Y11" s="149">
        <v>376998.30982080166</v>
      </c>
      <c r="Z11" s="149">
        <v>326997.85470721364</v>
      </c>
      <c r="AA11" s="149">
        <v>256402.90369821887</v>
      </c>
      <c r="AB11" s="150">
        <v>196192.7247408916</v>
      </c>
      <c r="AC11" s="151">
        <v>92817874.741922796</v>
      </c>
      <c r="AD11" s="1">
        <v>37284991.061580546</v>
      </c>
      <c r="AF11" s="1" t="s">
        <v>1</v>
      </c>
      <c r="AG11" s="1">
        <v>1</v>
      </c>
    </row>
    <row r="12" spans="1:33" ht="15" x14ac:dyDescent="0.2">
      <c r="A12" s="191"/>
      <c r="B12" s="194"/>
      <c r="C12" s="100" t="s">
        <v>36</v>
      </c>
      <c r="D12" s="101">
        <v>4</v>
      </c>
      <c r="E12" s="145">
        <v>44862.227549085168</v>
      </c>
      <c r="F12" s="146">
        <v>24088.107370952166</v>
      </c>
      <c r="G12" s="146">
        <v>14235.104620552322</v>
      </c>
      <c r="H12" s="146">
        <v>13127.632753315776</v>
      </c>
      <c r="I12" s="146">
        <v>28446.181546950866</v>
      </c>
      <c r="J12" s="146">
        <v>49149.091076622455</v>
      </c>
      <c r="K12" s="146">
        <v>87505.23578882229</v>
      </c>
      <c r="L12" s="146">
        <v>69500.249856385242</v>
      </c>
      <c r="M12" s="146">
        <v>117998.30797561001</v>
      </c>
      <c r="N12" s="146">
        <v>150406.31081006321</v>
      </c>
      <c r="O12" s="146">
        <v>172475.83528595357</v>
      </c>
      <c r="P12" s="146">
        <v>185201.03315733484</v>
      </c>
      <c r="Q12" s="146">
        <v>183282.93730686553</v>
      </c>
      <c r="R12" s="146">
        <v>164980.1856670586</v>
      </c>
      <c r="S12" s="146">
        <v>144034.46480897811</v>
      </c>
      <c r="T12" s="146">
        <v>129730.41403323968</v>
      </c>
      <c r="U12" s="146">
        <v>119173.9670689706</v>
      </c>
      <c r="V12" s="146">
        <v>301045.60692040919</v>
      </c>
      <c r="W12" s="146">
        <v>344176.46139661939</v>
      </c>
      <c r="X12" s="146">
        <v>360769.39673031279</v>
      </c>
      <c r="Y12" s="146">
        <v>342459.62585472799</v>
      </c>
      <c r="Z12" s="146">
        <v>303169.18499082827</v>
      </c>
      <c r="AA12" s="146">
        <v>251723.2560930131</v>
      </c>
      <c r="AB12" s="147">
        <v>201748.82608178572</v>
      </c>
      <c r="AC12" s="152">
        <v>15213158.578977829</v>
      </c>
      <c r="AD12" s="1">
        <v>5747134.8238818375</v>
      </c>
      <c r="AF12" s="1" t="s">
        <v>3</v>
      </c>
      <c r="AG12" s="1">
        <v>1</v>
      </c>
    </row>
    <row r="13" spans="1:33" ht="15" x14ac:dyDescent="0.2">
      <c r="A13" s="191"/>
      <c r="B13" s="194"/>
      <c r="C13" s="106" t="s">
        <v>37</v>
      </c>
      <c r="D13" s="107">
        <v>6</v>
      </c>
      <c r="E13" s="143">
        <v>47350.257351636399</v>
      </c>
      <c r="F13" s="143">
        <v>24892.676292918757</v>
      </c>
      <c r="G13" s="143">
        <v>11564.852616235818</v>
      </c>
      <c r="H13" s="143">
        <v>5679.8526941080872</v>
      </c>
      <c r="I13" s="143">
        <v>7079.8505182250519</v>
      </c>
      <c r="J13" s="143">
        <v>12016.662582421102</v>
      </c>
      <c r="K13" s="143">
        <v>26312.375217782403</v>
      </c>
      <c r="L13" s="143">
        <v>5326.3143150085325</v>
      </c>
      <c r="M13" s="143">
        <v>37666.203287918979</v>
      </c>
      <c r="N13" s="143">
        <v>68804.563955572041</v>
      </c>
      <c r="O13" s="143">
        <v>90516.915882022746</v>
      </c>
      <c r="P13" s="143">
        <v>105012.29622386675</v>
      </c>
      <c r="Q13" s="143">
        <v>110380.90943731785</v>
      </c>
      <c r="R13" s="143">
        <v>102861.9983645858</v>
      </c>
      <c r="S13" s="143">
        <v>85893.924913201525</v>
      </c>
      <c r="T13" s="143">
        <v>73275.354599569589</v>
      </c>
      <c r="U13" s="143">
        <v>66587.624855315109</v>
      </c>
      <c r="V13" s="143">
        <v>259818.5358422861</v>
      </c>
      <c r="W13" s="143">
        <v>309638.27491885109</v>
      </c>
      <c r="X13" s="143">
        <v>331978.24652029778</v>
      </c>
      <c r="Y13" s="143">
        <v>318265.04602193495</v>
      </c>
      <c r="Z13" s="143">
        <v>277725.74586774973</v>
      </c>
      <c r="AA13" s="143">
        <v>220922.69395135433</v>
      </c>
      <c r="AB13" s="144">
        <v>172194.15052427782</v>
      </c>
      <c r="AC13" s="153">
        <v>16630591.960526749</v>
      </c>
      <c r="AD13" s="1">
        <v>4477956.6350062732</v>
      </c>
      <c r="AF13" s="1" t="s">
        <v>2</v>
      </c>
      <c r="AG13" s="1">
        <v>1</v>
      </c>
    </row>
    <row r="14" spans="1:33" ht="15.75" thickBot="1" x14ac:dyDescent="0.25">
      <c r="A14" s="192"/>
      <c r="B14" s="195"/>
      <c r="C14" s="122" t="s">
        <v>34</v>
      </c>
      <c r="D14" s="123">
        <v>31</v>
      </c>
      <c r="E14" s="109">
        <v>1151646.4323972045</v>
      </c>
      <c r="F14" s="109">
        <v>561821.14126286423</v>
      </c>
      <c r="G14" s="109">
        <v>306871.07334693521</v>
      </c>
      <c r="H14" s="109">
        <v>321901.15965783282</v>
      </c>
      <c r="I14" s="109">
        <v>1089056.3199485955</v>
      </c>
      <c r="J14" s="109">
        <v>2458400.744194115</v>
      </c>
      <c r="K14" s="109">
        <v>3606912.8811345967</v>
      </c>
      <c r="L14" s="109">
        <v>2768897.6759779667</v>
      </c>
      <c r="M14" s="109">
        <v>3912709.2793172803</v>
      </c>
      <c r="N14" s="109">
        <v>4691232.1808574293</v>
      </c>
      <c r="O14" s="109">
        <v>5313492.120214195</v>
      </c>
      <c r="P14" s="109">
        <v>5703268.905969236</v>
      </c>
      <c r="Q14" s="109">
        <v>5649579.9053943036</v>
      </c>
      <c r="R14" s="109">
        <v>5273062.1687261956</v>
      </c>
      <c r="S14" s="109">
        <v>5020228.330417891</v>
      </c>
      <c r="T14" s="109">
        <v>4739665.3760158727</v>
      </c>
      <c r="U14" s="109">
        <v>4437946.5775782848</v>
      </c>
      <c r="V14" s="109">
        <v>9969172.3313896172</v>
      </c>
      <c r="W14" s="109">
        <v>11236603.354487162</v>
      </c>
      <c r="X14" s="109">
        <v>11829680.28055682</v>
      </c>
      <c r="Y14" s="109">
        <v>11196393.285787355</v>
      </c>
      <c r="Z14" s="109">
        <v>9745986.1640212983</v>
      </c>
      <c r="AA14" s="109">
        <v>7716890.1657427745</v>
      </c>
      <c r="AB14" s="142">
        <v>5960207.4270315338</v>
      </c>
      <c r="AC14" s="152">
        <v>124661625.28142737</v>
      </c>
      <c r="AD14" s="152">
        <v>47510082.520468652</v>
      </c>
    </row>
    <row r="15" spans="1:33" ht="15" x14ac:dyDescent="0.2">
      <c r="A15" s="191">
        <v>47515</v>
      </c>
      <c r="B15" s="194">
        <v>128677527.03600359</v>
      </c>
      <c r="C15" s="94" t="s">
        <v>35</v>
      </c>
      <c r="D15" s="95">
        <v>20</v>
      </c>
      <c r="E15" s="148">
        <v>37110.156528913569</v>
      </c>
      <c r="F15" s="149">
        <v>19464.684454705151</v>
      </c>
      <c r="G15" s="149">
        <v>12886.233402929432</v>
      </c>
      <c r="H15" s="149">
        <v>18802.108526519773</v>
      </c>
      <c r="I15" s="149">
        <v>75566.843041116284</v>
      </c>
      <c r="J15" s="149">
        <v>184079.40026166971</v>
      </c>
      <c r="K15" s="149">
        <v>202423.41668590863</v>
      </c>
      <c r="L15" s="149">
        <v>150016.00353469825</v>
      </c>
      <c r="M15" s="149">
        <v>176607.29303585307</v>
      </c>
      <c r="N15" s="149">
        <v>191264.6945423953</v>
      </c>
      <c r="O15" s="149">
        <v>208007.58260019132</v>
      </c>
      <c r="P15" s="149">
        <v>217893.82872716335</v>
      </c>
      <c r="Q15" s="149">
        <v>208006.61198890099</v>
      </c>
      <c r="R15" s="149">
        <v>197353.667253397</v>
      </c>
      <c r="S15" s="149">
        <v>200459.42936390909</v>
      </c>
      <c r="T15" s="149">
        <v>199421.13218943062</v>
      </c>
      <c r="U15" s="149">
        <v>192634.69613851645</v>
      </c>
      <c r="V15" s="149">
        <v>365568.96937966888</v>
      </c>
      <c r="W15" s="149">
        <v>403034.74676634197</v>
      </c>
      <c r="X15" s="149">
        <v>426405.97698936524</v>
      </c>
      <c r="Y15" s="149">
        <v>401404.61512475571</v>
      </c>
      <c r="Z15" s="149">
        <v>345478.3825126256</v>
      </c>
      <c r="AA15" s="149">
        <v>266504.36733795877</v>
      </c>
      <c r="AB15" s="150">
        <v>200750.76814644691</v>
      </c>
      <c r="AC15" s="151">
        <v>98022912.170667619</v>
      </c>
      <c r="AD15" s="1">
        <v>38833298.787489109</v>
      </c>
      <c r="AF15" s="1" t="s">
        <v>1</v>
      </c>
      <c r="AG15" s="1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>
        <v>54261.271290678516</v>
      </c>
      <c r="F16" s="146">
        <v>31950.420599213954</v>
      </c>
      <c r="G16" s="146">
        <v>22474.259470094614</v>
      </c>
      <c r="H16" s="146">
        <v>21704.195684148392</v>
      </c>
      <c r="I16" s="146">
        <v>41872.375304780711</v>
      </c>
      <c r="J16" s="146">
        <v>73009.245145907436</v>
      </c>
      <c r="K16" s="146">
        <v>122025.47293841852</v>
      </c>
      <c r="L16" s="146">
        <v>107007.69549972024</v>
      </c>
      <c r="M16" s="146">
        <v>153891.86191156285</v>
      </c>
      <c r="N16" s="146">
        <v>184593.13235908072</v>
      </c>
      <c r="O16" s="146">
        <v>204921.37473087973</v>
      </c>
      <c r="P16" s="146">
        <v>215331.93408884463</v>
      </c>
      <c r="Q16" s="146">
        <v>209113.85746415416</v>
      </c>
      <c r="R16" s="146">
        <v>187456.11345306213</v>
      </c>
      <c r="S16" s="146">
        <v>165912.96826272475</v>
      </c>
      <c r="T16" s="146">
        <v>153126.62440301001</v>
      </c>
      <c r="U16" s="146">
        <v>145241.00803815568</v>
      </c>
      <c r="V16" s="146">
        <v>329189.3996672139</v>
      </c>
      <c r="W16" s="146">
        <v>369638.61968196009</v>
      </c>
      <c r="X16" s="146">
        <v>385327.04119705694</v>
      </c>
      <c r="Y16" s="146">
        <v>364803.24777484767</v>
      </c>
      <c r="Z16" s="146">
        <v>320660.70667511295</v>
      </c>
      <c r="AA16" s="146">
        <v>263288.15837011841</v>
      </c>
      <c r="AB16" s="147">
        <v>205213.24892181711</v>
      </c>
      <c r="AC16" s="152">
        <v>17328056.931730259</v>
      </c>
      <c r="AD16" s="1">
        <v>6906386.2808447797</v>
      </c>
      <c r="AF16" s="1" t="s">
        <v>3</v>
      </c>
      <c r="AG16" s="1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>
        <v>47368.280329844019</v>
      </c>
      <c r="F17" s="143">
        <v>25574.788952598374</v>
      </c>
      <c r="G17" s="143">
        <v>13835.807756081755</v>
      </c>
      <c r="H17" s="143">
        <v>7891.8130662747217</v>
      </c>
      <c r="I17" s="143">
        <v>11181.573741409966</v>
      </c>
      <c r="J17" s="143">
        <v>22194.097825117293</v>
      </c>
      <c r="K17" s="143">
        <v>45132.985679103629</v>
      </c>
      <c r="L17" s="143">
        <v>19717.687692351876</v>
      </c>
      <c r="M17" s="143">
        <v>68669.854794163868</v>
      </c>
      <c r="N17" s="143">
        <v>108063.5989548619</v>
      </c>
      <c r="O17" s="143">
        <v>131350.05825450388</v>
      </c>
      <c r="P17" s="143">
        <v>144921.42934691766</v>
      </c>
      <c r="Q17" s="143">
        <v>146214.50110072072</v>
      </c>
      <c r="R17" s="143">
        <v>135661.54885091985</v>
      </c>
      <c r="S17" s="143">
        <v>116375.18116303145</v>
      </c>
      <c r="T17" s="143">
        <v>101206.19477109856</v>
      </c>
      <c r="U17" s="143">
        <v>94711.486154093946</v>
      </c>
      <c r="V17" s="143">
        <v>288650.34454999393</v>
      </c>
      <c r="W17" s="143">
        <v>340890.65348966978</v>
      </c>
      <c r="X17" s="143">
        <v>374937.55523035931</v>
      </c>
      <c r="Y17" s="143">
        <v>360416.93130626198</v>
      </c>
      <c r="Z17" s="143">
        <v>309128.10477084038</v>
      </c>
      <c r="AA17" s="143">
        <v>237638.20183732201</v>
      </c>
      <c r="AB17" s="144">
        <v>179906.80378388905</v>
      </c>
      <c r="AC17" s="153">
        <v>13326557.933605721</v>
      </c>
      <c r="AD17" s="1">
        <v>4267566.1643306548</v>
      </c>
      <c r="AF17" s="1" t="s">
        <v>2</v>
      </c>
      <c r="AG17" s="1">
        <v>2</v>
      </c>
    </row>
    <row r="18" spans="1:33" ht="15.75" thickBot="1" x14ac:dyDescent="0.25">
      <c r="A18" s="192"/>
      <c r="B18" s="195"/>
      <c r="C18" s="112" t="s">
        <v>34</v>
      </c>
      <c r="D18" s="113">
        <v>28</v>
      </c>
      <c r="E18" s="109">
        <v>1148721.3370603616</v>
      </c>
      <c r="F18" s="109">
        <v>619394.52730135235</v>
      </c>
      <c r="G18" s="109">
        <v>402964.93696329405</v>
      </c>
      <c r="H18" s="109">
        <v>494426.20553208794</v>
      </c>
      <c r="I18" s="109">
        <v>1723552.6570070884</v>
      </c>
      <c r="J18" s="109">
        <v>4062401.3771174927</v>
      </c>
      <c r="K18" s="109">
        <v>4717102.1681882609</v>
      </c>
      <c r="L18" s="109">
        <v>3507221.6034622537</v>
      </c>
      <c r="M18" s="109">
        <v>4422392.7275399687</v>
      </c>
      <c r="N18" s="109">
        <v>4995920.8161036763</v>
      </c>
      <c r="O18" s="109">
        <v>5505237.3839453608</v>
      </c>
      <c r="P18" s="109">
        <v>5798890.0282863155</v>
      </c>
      <c r="Q18" s="109">
        <v>5581445.6740375198</v>
      </c>
      <c r="R18" s="109">
        <v>5239543.9942838671</v>
      </c>
      <c r="S18" s="109">
        <v>5138341.1849812064</v>
      </c>
      <c r="T18" s="109">
        <v>5005753.9204850458</v>
      </c>
      <c r="U18" s="109">
        <v>4812503.8995393272</v>
      </c>
      <c r="V18" s="109">
        <v>9782738.364462208</v>
      </c>
      <c r="W18" s="109">
        <v>10902812.028013358</v>
      </c>
      <c r="X18" s="109">
        <v>11569177.925496969</v>
      </c>
      <c r="Y18" s="109">
        <v>10928973.018819554</v>
      </c>
      <c r="Z18" s="109">
        <v>9428722.896036325</v>
      </c>
      <c r="AA18" s="109">
        <v>7333792.7875889372</v>
      </c>
      <c r="AB18" s="142">
        <v>5555495.5737517625</v>
      </c>
      <c r="AC18" s="152">
        <v>128677527.03600359</v>
      </c>
      <c r="AD18" s="152">
        <v>50007251.23266454</v>
      </c>
    </row>
    <row r="19" spans="1:33" ht="15" x14ac:dyDescent="0.2">
      <c r="A19" s="193">
        <v>47543</v>
      </c>
      <c r="B19" s="194">
        <v>133044131.15583876</v>
      </c>
      <c r="C19" s="94" t="s">
        <v>35</v>
      </c>
      <c r="D19" s="95">
        <v>20</v>
      </c>
      <c r="E19" s="148">
        <v>33571.678661783924</v>
      </c>
      <c r="F19" s="149">
        <v>16273.990236186839</v>
      </c>
      <c r="G19" s="149">
        <v>9690.336137372482</v>
      </c>
      <c r="H19" s="149">
        <v>14855.013142913847</v>
      </c>
      <c r="I19" s="149">
        <v>69927.225812251359</v>
      </c>
      <c r="J19" s="149">
        <v>176113.98327422483</v>
      </c>
      <c r="K19" s="149">
        <v>196692.28693499952</v>
      </c>
      <c r="L19" s="149">
        <v>143830.85799211584</v>
      </c>
      <c r="M19" s="149">
        <v>168194.71589616392</v>
      </c>
      <c r="N19" s="149">
        <v>181099.16917260483</v>
      </c>
      <c r="O19" s="149">
        <v>196077.92446858651</v>
      </c>
      <c r="P19" s="149">
        <v>204943.72573426558</v>
      </c>
      <c r="Q19" s="149">
        <v>195307.92790087525</v>
      </c>
      <c r="R19" s="149">
        <v>184694.41192781585</v>
      </c>
      <c r="S19" s="149">
        <v>189238.8842015432</v>
      </c>
      <c r="T19" s="149">
        <v>188738.25381026691</v>
      </c>
      <c r="U19" s="149">
        <v>183093.82454890126</v>
      </c>
      <c r="V19" s="149">
        <v>356108.83233415883</v>
      </c>
      <c r="W19" s="149">
        <v>394476.86779357446</v>
      </c>
      <c r="X19" s="149">
        <v>412009.9672898986</v>
      </c>
      <c r="Y19" s="149">
        <v>388920.50575854536</v>
      </c>
      <c r="Z19" s="149">
        <v>336029.71423402993</v>
      </c>
      <c r="AA19" s="149">
        <v>260444.47186284166</v>
      </c>
      <c r="AB19" s="150">
        <v>196806.94230046668</v>
      </c>
      <c r="AC19" s="151">
        <v>93942830.228527755</v>
      </c>
      <c r="AD19" s="1">
        <v>36704393.913062781</v>
      </c>
      <c r="AF19" s="1" t="s">
        <v>1</v>
      </c>
      <c r="AG19" s="1">
        <v>3</v>
      </c>
    </row>
    <row r="20" spans="1:33" ht="15" x14ac:dyDescent="0.2">
      <c r="A20" s="191"/>
      <c r="B20" s="194"/>
      <c r="C20" s="100" t="s">
        <v>36</v>
      </c>
      <c r="D20" s="101">
        <v>5</v>
      </c>
      <c r="E20" s="145">
        <v>48374.670603705003</v>
      </c>
      <c r="F20" s="146">
        <v>27064.100904328279</v>
      </c>
      <c r="G20" s="146">
        <v>17550.470637257265</v>
      </c>
      <c r="H20" s="146">
        <v>16867.697935472981</v>
      </c>
      <c r="I20" s="146">
        <v>36647.272680899579</v>
      </c>
      <c r="J20" s="146">
        <v>66589.628159754051</v>
      </c>
      <c r="K20" s="146">
        <v>115565.91626872269</v>
      </c>
      <c r="L20" s="146">
        <v>99878.478527120766</v>
      </c>
      <c r="M20" s="146">
        <v>144110.1384945063</v>
      </c>
      <c r="N20" s="146">
        <v>172280.18175484109</v>
      </c>
      <c r="O20" s="146">
        <v>190064.4839617713</v>
      </c>
      <c r="P20" s="146">
        <v>198763.244443612</v>
      </c>
      <c r="Q20" s="146">
        <v>192271.21226244778</v>
      </c>
      <c r="R20" s="146">
        <v>171376.66497472647</v>
      </c>
      <c r="S20" s="146">
        <v>150338.62088153785</v>
      </c>
      <c r="T20" s="146">
        <v>137585.49303878471</v>
      </c>
      <c r="U20" s="146">
        <v>128188.20377263786</v>
      </c>
      <c r="V20" s="146">
        <v>313399.36829383695</v>
      </c>
      <c r="W20" s="146">
        <v>352334.89983771759</v>
      </c>
      <c r="X20" s="146">
        <v>369394.17318020226</v>
      </c>
      <c r="Y20" s="146">
        <v>349740.2985326919</v>
      </c>
      <c r="Z20" s="146">
        <v>308499.69004369288</v>
      </c>
      <c r="AA20" s="146">
        <v>252388.13750043398</v>
      </c>
      <c r="AB20" s="147">
        <v>200204.52037297495</v>
      </c>
      <c r="AC20" s="152">
        <v>20297387.835318379</v>
      </c>
      <c r="AD20" s="1">
        <v>7924283.6105599301</v>
      </c>
      <c r="AF20" s="1" t="s">
        <v>3</v>
      </c>
      <c r="AG20" s="1">
        <v>3</v>
      </c>
    </row>
    <row r="21" spans="1:33" ht="15" x14ac:dyDescent="0.2">
      <c r="A21" s="191"/>
      <c r="B21" s="194"/>
      <c r="C21" s="106" t="s">
        <v>37</v>
      </c>
      <c r="D21" s="107">
        <v>6</v>
      </c>
      <c r="E21" s="143">
        <v>42330.60669883329</v>
      </c>
      <c r="F21" s="143">
        <v>20607.123269025968</v>
      </c>
      <c r="G21" s="143">
        <v>9004.573689098921</v>
      </c>
      <c r="H21" s="143">
        <v>4075.659056045542</v>
      </c>
      <c r="I21" s="143">
        <v>7148.3644711612524</v>
      </c>
      <c r="J21" s="143">
        <v>15269.546652848498</v>
      </c>
      <c r="K21" s="143">
        <v>37856.754452121262</v>
      </c>
      <c r="L21" s="143">
        <v>12994.924773851439</v>
      </c>
      <c r="M21" s="143">
        <v>60143.112005945346</v>
      </c>
      <c r="N21" s="143">
        <v>96462.035190057824</v>
      </c>
      <c r="O21" s="143">
        <v>120993.59271848606</v>
      </c>
      <c r="P21" s="143">
        <v>134370.45180207514</v>
      </c>
      <c r="Q21" s="143">
        <v>136411.58042130747</v>
      </c>
      <c r="R21" s="143">
        <v>125822.25452438336</v>
      </c>
      <c r="S21" s="143">
        <v>107415.27755858724</v>
      </c>
      <c r="T21" s="143">
        <v>94397.096496553277</v>
      </c>
      <c r="U21" s="143">
        <v>90239.255668884041</v>
      </c>
      <c r="V21" s="143">
        <v>284291.52350482752</v>
      </c>
      <c r="W21" s="143">
        <v>333444.17966550589</v>
      </c>
      <c r="X21" s="143">
        <v>358794.81510054338</v>
      </c>
      <c r="Y21" s="143">
        <v>342852.74701301346</v>
      </c>
      <c r="Z21" s="143">
        <v>295590.24426949857</v>
      </c>
      <c r="AA21" s="143">
        <v>229008.80293562307</v>
      </c>
      <c r="AB21" s="144">
        <v>174460.993393827</v>
      </c>
      <c r="AC21" s="153">
        <v>18803913.091992632</v>
      </c>
      <c r="AD21" s="1">
        <v>5875497.4869607873</v>
      </c>
      <c r="AF21" s="1" t="s">
        <v>2</v>
      </c>
      <c r="AG21" s="1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>
        <v>1167290.5664472033</v>
      </c>
      <c r="F22" s="109">
        <v>584443.04885953397</v>
      </c>
      <c r="G22" s="109">
        <v>335586.51806832955</v>
      </c>
      <c r="H22" s="109">
        <v>405892.70687191514</v>
      </c>
      <c r="I22" s="109">
        <v>1624671.0664764927</v>
      </c>
      <c r="J22" s="109">
        <v>3946845.0862003579</v>
      </c>
      <c r="K22" s="109">
        <v>4738815.8467563316</v>
      </c>
      <c r="L22" s="109">
        <v>3453979.1011210294</v>
      </c>
      <c r="M22" s="109">
        <v>4445303.6824314818</v>
      </c>
      <c r="N22" s="109">
        <v>5062156.5033666482</v>
      </c>
      <c r="O22" s="109">
        <v>5597842.4654915025</v>
      </c>
      <c r="P22" s="109">
        <v>5898913.4477158226</v>
      </c>
      <c r="Q22" s="109">
        <v>5685984.1018575886</v>
      </c>
      <c r="R22" s="109">
        <v>5305705.0905762501</v>
      </c>
      <c r="S22" s="109">
        <v>5180962.4537900761</v>
      </c>
      <c r="T22" s="109">
        <v>5029075.1203785818</v>
      </c>
      <c r="U22" s="109">
        <v>4844253.0438545188</v>
      </c>
      <c r="V22" s="109">
        <v>10394922.629181327</v>
      </c>
      <c r="W22" s="109">
        <v>11651876.933053114</v>
      </c>
      <c r="X22" s="109">
        <v>12239939.102302242</v>
      </c>
      <c r="Y22" s="109">
        <v>11584228.089912448</v>
      </c>
      <c r="Z22" s="109">
        <v>10036634.200516054</v>
      </c>
      <c r="AA22" s="109">
        <v>7844882.9423727421</v>
      </c>
      <c r="AB22" s="142">
        <v>5983927.4082371704</v>
      </c>
      <c r="AC22" s="152">
        <v>133044131.15583877</v>
      </c>
      <c r="AD22" s="152">
        <v>50504175.010583505</v>
      </c>
    </row>
    <row r="23" spans="1:33" ht="15" x14ac:dyDescent="0.2">
      <c r="A23" s="193">
        <v>47574</v>
      </c>
      <c r="B23" s="194">
        <v>127316816.60884747</v>
      </c>
      <c r="C23" s="94" t="s">
        <v>35</v>
      </c>
      <c r="D23" s="95">
        <v>20</v>
      </c>
      <c r="E23" s="148">
        <v>35103.364548860482</v>
      </c>
      <c r="F23" s="149">
        <v>17797.68514517208</v>
      </c>
      <c r="G23" s="149">
        <v>11271.578481108765</v>
      </c>
      <c r="H23" s="149">
        <v>16650.404347361098</v>
      </c>
      <c r="I23" s="149">
        <v>66712.466038986895</v>
      </c>
      <c r="J23" s="149">
        <v>157367.93262063796</v>
      </c>
      <c r="K23" s="149">
        <v>185934.46044070972</v>
      </c>
      <c r="L23" s="149">
        <v>140731.28815977354</v>
      </c>
      <c r="M23" s="149">
        <v>168601.39102826521</v>
      </c>
      <c r="N23" s="149">
        <v>183337.71775830688</v>
      </c>
      <c r="O23" s="149">
        <v>199242.27143080017</v>
      </c>
      <c r="P23" s="149">
        <v>209963.45804448225</v>
      </c>
      <c r="Q23" s="149">
        <v>200728.40154455334</v>
      </c>
      <c r="R23" s="149">
        <v>189143.09554263737</v>
      </c>
      <c r="S23" s="149">
        <v>191126.85153643644</v>
      </c>
      <c r="T23" s="149">
        <v>188651.67104366733</v>
      </c>
      <c r="U23" s="149">
        <v>182908.02025161032</v>
      </c>
      <c r="V23" s="149">
        <v>361029.32246175135</v>
      </c>
      <c r="W23" s="149">
        <v>399857.13577634509</v>
      </c>
      <c r="X23" s="149">
        <v>410744.04966425127</v>
      </c>
      <c r="Y23" s="149">
        <v>386271.92963814031</v>
      </c>
      <c r="Z23" s="149">
        <v>334787.9942117944</v>
      </c>
      <c r="AA23" s="149">
        <v>262157.48593706847</v>
      </c>
      <c r="AB23" s="150">
        <v>199498.61001379506</v>
      </c>
      <c r="AC23" s="151">
        <v>93992371.713330314</v>
      </c>
      <c r="AD23" s="1">
        <v>37088683.326810658</v>
      </c>
      <c r="AF23" s="1" t="s">
        <v>1</v>
      </c>
      <c r="AG23" s="1">
        <v>4</v>
      </c>
    </row>
    <row r="24" spans="1:33" ht="15" x14ac:dyDescent="0.2">
      <c r="A24" s="191"/>
      <c r="B24" s="194"/>
      <c r="C24" s="100" t="s">
        <v>36</v>
      </c>
      <c r="D24" s="101">
        <v>4</v>
      </c>
      <c r="E24" s="145">
        <v>42497.429416707426</v>
      </c>
      <c r="F24" s="146">
        <v>22849.085092670222</v>
      </c>
      <c r="G24" s="146">
        <v>15160.125226689839</v>
      </c>
      <c r="H24" s="146">
        <v>15081.384249076284</v>
      </c>
      <c r="I24" s="146">
        <v>30008.705604018909</v>
      </c>
      <c r="J24" s="146">
        <v>52121.833208849013</v>
      </c>
      <c r="K24" s="146">
        <v>99501.642706804079</v>
      </c>
      <c r="L24" s="146">
        <v>82524.505814031669</v>
      </c>
      <c r="M24" s="146">
        <v>128022.33931327167</v>
      </c>
      <c r="N24" s="146">
        <v>156968.43124987991</v>
      </c>
      <c r="O24" s="146">
        <v>176267.60221553352</v>
      </c>
      <c r="P24" s="146">
        <v>185776.96514183469</v>
      </c>
      <c r="Q24" s="146">
        <v>182115.60984297012</v>
      </c>
      <c r="R24" s="146">
        <v>163196.10793153348</v>
      </c>
      <c r="S24" s="146">
        <v>143728.31585910142</v>
      </c>
      <c r="T24" s="146">
        <v>130650.61499743124</v>
      </c>
      <c r="U24" s="146">
        <v>123426.13344448766</v>
      </c>
      <c r="V24" s="146">
        <v>312151.60351158777</v>
      </c>
      <c r="W24" s="146">
        <v>352580.78108556039</v>
      </c>
      <c r="X24" s="146">
        <v>362569.55918116594</v>
      </c>
      <c r="Y24" s="146">
        <v>342863.33729959273</v>
      </c>
      <c r="Z24" s="146">
        <v>303557.49831798527</v>
      </c>
      <c r="AA24" s="146">
        <v>251048.60069265604</v>
      </c>
      <c r="AB24" s="147">
        <v>201800.0514248269</v>
      </c>
      <c r="AC24" s="152">
        <v>15505873.051313063</v>
      </c>
      <c r="AD24" s="1">
        <v>5890706.5032403013</v>
      </c>
      <c r="AF24" s="1" t="s">
        <v>3</v>
      </c>
      <c r="AG24" s="1">
        <v>4</v>
      </c>
    </row>
    <row r="25" spans="1:33" ht="15" x14ac:dyDescent="0.2">
      <c r="A25" s="191"/>
      <c r="B25" s="194"/>
      <c r="C25" s="106" t="s">
        <v>37</v>
      </c>
      <c r="D25" s="107">
        <v>6</v>
      </c>
      <c r="E25" s="143">
        <v>41357.53995055503</v>
      </c>
      <c r="F25" s="143">
        <v>19496.151235370169</v>
      </c>
      <c r="G25" s="143">
        <v>9425.4223327804957</v>
      </c>
      <c r="H25" s="143">
        <v>6378.6300235128456</v>
      </c>
      <c r="I25" s="143">
        <v>9873.9756439800512</v>
      </c>
      <c r="J25" s="143">
        <v>13693.612736941192</v>
      </c>
      <c r="K25" s="143">
        <v>37832.881067465285</v>
      </c>
      <c r="L25" s="143">
        <v>15553.088074926349</v>
      </c>
      <c r="M25" s="143">
        <v>57086.584469368259</v>
      </c>
      <c r="N25" s="143">
        <v>89688.768336993729</v>
      </c>
      <c r="O25" s="143">
        <v>109415.55141042217</v>
      </c>
      <c r="P25" s="143">
        <v>120471.50827916864</v>
      </c>
      <c r="Q25" s="143">
        <v>123804.18820179814</v>
      </c>
      <c r="R25" s="143">
        <v>114390.66025482888</v>
      </c>
      <c r="S25" s="143">
        <v>96117.178005582464</v>
      </c>
      <c r="T25" s="143">
        <v>83121.018974154373</v>
      </c>
      <c r="U25" s="143">
        <v>81168.186851978709</v>
      </c>
      <c r="V25" s="143">
        <v>276711.2473653499</v>
      </c>
      <c r="W25" s="143">
        <v>321013.43836638797</v>
      </c>
      <c r="X25" s="143">
        <v>340066.63440309116</v>
      </c>
      <c r="Y25" s="143">
        <v>324717.4959812935</v>
      </c>
      <c r="Z25" s="143">
        <v>282230.89448547026</v>
      </c>
      <c r="AA25" s="143">
        <v>224405.1862301419</v>
      </c>
      <c r="AB25" s="144">
        <v>171742.13135245646</v>
      </c>
      <c r="AC25" s="153">
        <v>17818571.844204105</v>
      </c>
      <c r="AD25" s="1">
        <v>5344900.3971553296</v>
      </c>
      <c r="AF25" s="1" t="s">
        <v>2</v>
      </c>
      <c r="AG25" s="1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>
        <v>1120202.2483473695</v>
      </c>
      <c r="F26" s="109">
        <v>564326.95068634348</v>
      </c>
      <c r="G26" s="109">
        <v>342624.60452561761</v>
      </c>
      <c r="H26" s="109">
        <v>431605.40408460418</v>
      </c>
      <c r="I26" s="109">
        <v>1513527.997059694</v>
      </c>
      <c r="J26" s="109">
        <v>3438007.6616698019</v>
      </c>
      <c r="K26" s="109">
        <v>4343693.0660462026</v>
      </c>
      <c r="L26" s="109">
        <v>3238042.3149011559</v>
      </c>
      <c r="M26" s="109">
        <v>4226636.6846346008</v>
      </c>
      <c r="N26" s="109">
        <v>4832760.69018762</v>
      </c>
      <c r="O26" s="109">
        <v>5346409.1459406707</v>
      </c>
      <c r="P26" s="109">
        <v>5665206.0711319959</v>
      </c>
      <c r="Q26" s="109">
        <v>5485855.5994737362</v>
      </c>
      <c r="R26" s="109">
        <v>5121990.3041078551</v>
      </c>
      <c r="S26" s="109">
        <v>4974153.3621986294</v>
      </c>
      <c r="T26" s="109">
        <v>4794361.9947079979</v>
      </c>
      <c r="U26" s="109">
        <v>4638874.0599220293</v>
      </c>
      <c r="V26" s="109">
        <v>10129460.347473478</v>
      </c>
      <c r="W26" s="109">
        <v>11333546.470067471</v>
      </c>
      <c r="X26" s="109">
        <v>11705559.036428237</v>
      </c>
      <c r="Y26" s="109">
        <v>11045196.917848937</v>
      </c>
      <c r="Z26" s="109">
        <v>9603375.2444206513</v>
      </c>
      <c r="AA26" s="109">
        <v>7593775.2388928458</v>
      </c>
      <c r="AB26" s="142">
        <v>5827625.1940899473</v>
      </c>
      <c r="AC26" s="152">
        <v>127316816.60884747</v>
      </c>
      <c r="AD26" s="152">
        <v>48324290.22720629</v>
      </c>
    </row>
    <row r="27" spans="1:33" ht="15" x14ac:dyDescent="0.2">
      <c r="A27" s="193">
        <v>47604</v>
      </c>
      <c r="B27" s="194">
        <v>132089649.38807316</v>
      </c>
      <c r="C27" s="94" t="s">
        <v>35</v>
      </c>
      <c r="D27" s="95">
        <v>22</v>
      </c>
      <c r="E27" s="148">
        <v>30644.549429916518</v>
      </c>
      <c r="F27" s="149">
        <v>13436.470591305566</v>
      </c>
      <c r="G27" s="149">
        <v>7686.5615092124626</v>
      </c>
      <c r="H27" s="149">
        <v>12956.119870170083</v>
      </c>
      <c r="I27" s="149">
        <v>65668.116041233356</v>
      </c>
      <c r="J27" s="149">
        <v>160340.35476599477</v>
      </c>
      <c r="K27" s="149">
        <v>185844.449584357</v>
      </c>
      <c r="L27" s="149">
        <v>138081.88939711748</v>
      </c>
      <c r="M27" s="149">
        <v>163599.59093256609</v>
      </c>
      <c r="N27" s="149">
        <v>177278.28798298351</v>
      </c>
      <c r="O27" s="149">
        <v>193106.64140263488</v>
      </c>
      <c r="P27" s="149">
        <v>200957.17223629862</v>
      </c>
      <c r="Q27" s="149">
        <v>191799.8716634218</v>
      </c>
      <c r="R27" s="149">
        <v>180649.45776838632</v>
      </c>
      <c r="S27" s="149">
        <v>183780.32172135863</v>
      </c>
      <c r="T27" s="149">
        <v>182256.48685494543</v>
      </c>
      <c r="U27" s="149">
        <v>177108.0633838354</v>
      </c>
      <c r="V27" s="149">
        <v>352748.92766980437</v>
      </c>
      <c r="W27" s="149">
        <v>392895.35746356554</v>
      </c>
      <c r="X27" s="149">
        <v>405010.50229599111</v>
      </c>
      <c r="Y27" s="149">
        <v>380595.79513260646</v>
      </c>
      <c r="Z27" s="149">
        <v>327686.29136330524</v>
      </c>
      <c r="AA27" s="149">
        <v>253981.58703203633</v>
      </c>
      <c r="AB27" s="150">
        <v>192538.36652118061</v>
      </c>
      <c r="AC27" s="151">
        <v>100554327.117513</v>
      </c>
      <c r="AD27" s="1">
        <v>39349591.233558059</v>
      </c>
      <c r="AF27" s="1" t="s">
        <v>1</v>
      </c>
      <c r="AG27" s="1">
        <v>5</v>
      </c>
    </row>
    <row r="28" spans="1:33" ht="15" x14ac:dyDescent="0.2">
      <c r="A28" s="191"/>
      <c r="B28" s="194"/>
      <c r="C28" s="100" t="s">
        <v>36</v>
      </c>
      <c r="D28" s="101">
        <v>4</v>
      </c>
      <c r="E28" s="145">
        <v>45190.261671718086</v>
      </c>
      <c r="F28" s="146">
        <v>23209.632762705467</v>
      </c>
      <c r="G28" s="146">
        <v>14132.611910982465</v>
      </c>
      <c r="H28" s="146">
        <v>14376.571106145304</v>
      </c>
      <c r="I28" s="146">
        <v>32738.670710481339</v>
      </c>
      <c r="J28" s="146">
        <v>57704.079279407568</v>
      </c>
      <c r="K28" s="146">
        <v>113605.97622741706</v>
      </c>
      <c r="L28" s="146">
        <v>98377.071022520904</v>
      </c>
      <c r="M28" s="146">
        <v>142979.25112514885</v>
      </c>
      <c r="N28" s="146">
        <v>171776.3276230474</v>
      </c>
      <c r="O28" s="146">
        <v>189404.69126482503</v>
      </c>
      <c r="P28" s="146">
        <v>196817.52965355807</v>
      </c>
      <c r="Q28" s="146">
        <v>189075.61525288576</v>
      </c>
      <c r="R28" s="146">
        <v>167112.76183648637</v>
      </c>
      <c r="S28" s="146">
        <v>146850.75242251478</v>
      </c>
      <c r="T28" s="146">
        <v>135819.02116959819</v>
      </c>
      <c r="U28" s="146">
        <v>127213.64962730327</v>
      </c>
      <c r="V28" s="146">
        <v>314414.5186617861</v>
      </c>
      <c r="W28" s="146">
        <v>354896.92276256683</v>
      </c>
      <c r="X28" s="146">
        <v>363061.6933085887</v>
      </c>
      <c r="Y28" s="146">
        <v>342125.98245547083</v>
      </c>
      <c r="Z28" s="146">
        <v>301159.35601465922</v>
      </c>
      <c r="AA28" s="146">
        <v>246365.79713858615</v>
      </c>
      <c r="AB28" s="147">
        <v>194424.13153963658</v>
      </c>
      <c r="AC28" s="152">
        <v>15931331.506192161</v>
      </c>
      <c r="AD28" s="1">
        <v>6261706.6839915542</v>
      </c>
      <c r="AF28" s="1" t="s">
        <v>3</v>
      </c>
      <c r="AG28" s="1">
        <v>5</v>
      </c>
    </row>
    <row r="29" spans="1:33" ht="15" x14ac:dyDescent="0.2">
      <c r="A29" s="191"/>
      <c r="B29" s="194"/>
      <c r="C29" s="106" t="s">
        <v>37</v>
      </c>
      <c r="D29" s="107">
        <v>5</v>
      </c>
      <c r="E29" s="143">
        <v>40247.933527626148</v>
      </c>
      <c r="F29" s="143">
        <v>18541.536146844934</v>
      </c>
      <c r="G29" s="143">
        <v>7322.7986619830526</v>
      </c>
      <c r="H29" s="143">
        <v>2187.1617772489903</v>
      </c>
      <c r="I29" s="143">
        <v>6417.4192168863538</v>
      </c>
      <c r="J29" s="143">
        <v>8994.7073027956867</v>
      </c>
      <c r="K29" s="143">
        <v>41078.077521151426</v>
      </c>
      <c r="L29" s="143">
        <v>20031.229070609919</v>
      </c>
      <c r="M29" s="143">
        <v>68731.176822900205</v>
      </c>
      <c r="N29" s="143">
        <v>105947.47858602757</v>
      </c>
      <c r="O29" s="143">
        <v>128725.19689007656</v>
      </c>
      <c r="P29" s="143">
        <v>138287.48305869376</v>
      </c>
      <c r="Q29" s="143">
        <v>136783.00657284603</v>
      </c>
      <c r="R29" s="143">
        <v>123553.61043973222</v>
      </c>
      <c r="S29" s="143">
        <v>103836.24430575447</v>
      </c>
      <c r="T29" s="143">
        <v>89556.487490140673</v>
      </c>
      <c r="U29" s="143">
        <v>84909.113103653275</v>
      </c>
      <c r="V29" s="143">
        <v>278620.75618133118</v>
      </c>
      <c r="W29" s="143">
        <v>330995.70587232633</v>
      </c>
      <c r="X29" s="143">
        <v>355982.95169686747</v>
      </c>
      <c r="Y29" s="143">
        <v>339528.40940538124</v>
      </c>
      <c r="Z29" s="143">
        <v>292914.72875337431</v>
      </c>
      <c r="AA29" s="143">
        <v>226214.52215335527</v>
      </c>
      <c r="AB29" s="144">
        <v>171390.41831599097</v>
      </c>
      <c r="AC29" s="153">
        <v>15603990.76436799</v>
      </c>
      <c r="AD29" s="1">
        <v>5001805.1317021735</v>
      </c>
      <c r="AF29" s="1" t="s">
        <v>2</v>
      </c>
      <c r="AG29" s="1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>
        <v>1056180.8017831666</v>
      </c>
      <c r="F30" s="109">
        <v>481148.56479376898</v>
      </c>
      <c r="G30" s="109">
        <v>262248.79415651929</v>
      </c>
      <c r="H30" s="109">
        <v>353476.73045456799</v>
      </c>
      <c r="I30" s="109">
        <v>1607740.3318334911</v>
      </c>
      <c r="J30" s="109">
        <v>3803277.6584834941</v>
      </c>
      <c r="K30" s="109">
        <v>4748392.1833712794</v>
      </c>
      <c r="L30" s="109">
        <v>3531465.9961797176</v>
      </c>
      <c r="M30" s="109">
        <v>4514763.8891315497</v>
      </c>
      <c r="N30" s="109">
        <v>5116965.0390479648</v>
      </c>
      <c r="O30" s="109">
        <v>5649590.8603676502</v>
      </c>
      <c r="P30" s="109">
        <v>5899765.3231062712</v>
      </c>
      <c r="Q30" s="109">
        <v>5659814.6704710536</v>
      </c>
      <c r="R30" s="109">
        <v>5260507.170449106</v>
      </c>
      <c r="S30" s="109">
        <v>5149751.3090887209</v>
      </c>
      <c r="T30" s="109">
        <v>5000701.2329378957</v>
      </c>
      <c r="U30" s="109">
        <v>4829777.5584718585</v>
      </c>
      <c r="V30" s="109">
        <v>10411238.264289495</v>
      </c>
      <c r="W30" s="109">
        <v>11718264.084610341</v>
      </c>
      <c r="X30" s="109">
        <v>12142392.582230497</v>
      </c>
      <c r="Y30" s="109">
        <v>11439253.469766133</v>
      </c>
      <c r="Z30" s="109">
        <v>9878309.4778182246</v>
      </c>
      <c r="AA30" s="109">
        <v>7704130.7140259203</v>
      </c>
      <c r="AB30" s="142">
        <v>5870492.6812044745</v>
      </c>
      <c r="AC30" s="152">
        <v>132089649.38807315</v>
      </c>
      <c r="AD30" s="152">
        <v>50613103.04925178</v>
      </c>
    </row>
    <row r="31" spans="1:33" ht="15" x14ac:dyDescent="0.2">
      <c r="A31" s="193">
        <v>47635</v>
      </c>
      <c r="B31" s="194">
        <v>125990397.69472438</v>
      </c>
      <c r="C31" s="94" t="s">
        <v>35</v>
      </c>
      <c r="D31" s="95">
        <v>18</v>
      </c>
      <c r="E31" s="148">
        <v>35550.627115416224</v>
      </c>
      <c r="F31" s="149">
        <v>17926.577863201372</v>
      </c>
      <c r="G31" s="149">
        <v>11248.868150307206</v>
      </c>
      <c r="H31" s="149">
        <v>16083.189488462787</v>
      </c>
      <c r="I31" s="149">
        <v>59320.386549449933</v>
      </c>
      <c r="J31" s="149">
        <v>132130.94694532681</v>
      </c>
      <c r="K31" s="149">
        <v>175962.4048524478</v>
      </c>
      <c r="L31" s="149">
        <v>141308.95776205685</v>
      </c>
      <c r="M31" s="149">
        <v>171957.67275065181</v>
      </c>
      <c r="N31" s="149">
        <v>189756.32675586207</v>
      </c>
      <c r="O31" s="149">
        <v>205267.84059912225</v>
      </c>
      <c r="P31" s="149">
        <v>215657.65246767618</v>
      </c>
      <c r="Q31" s="149">
        <v>209108.54508498992</v>
      </c>
      <c r="R31" s="149">
        <v>195423.66849006273</v>
      </c>
      <c r="S31" s="149">
        <v>195617.03168865613</v>
      </c>
      <c r="T31" s="149">
        <v>191581.20738926515</v>
      </c>
      <c r="U31" s="149">
        <v>183877.99575938177</v>
      </c>
      <c r="V31" s="149">
        <v>357034.2983789189</v>
      </c>
      <c r="W31" s="149">
        <v>391222.95006533433</v>
      </c>
      <c r="X31" s="149">
        <v>409321.76859560888</v>
      </c>
      <c r="Y31" s="149">
        <v>386804.63157125888</v>
      </c>
      <c r="Z31" s="149">
        <v>335240.26659179898</v>
      </c>
      <c r="AA31" s="149">
        <v>260128.28843558181</v>
      </c>
      <c r="AB31" s="150">
        <v>198714.65768801642</v>
      </c>
      <c r="AC31" s="151">
        <v>84352441.698699385</v>
      </c>
      <c r="AD31" s="1">
        <v>34192024.177459046</v>
      </c>
      <c r="AF31" s="1" t="s">
        <v>1</v>
      </c>
      <c r="AG31" s="1">
        <v>6</v>
      </c>
    </row>
    <row r="32" spans="1:33" ht="15" x14ac:dyDescent="0.2">
      <c r="A32" s="191"/>
      <c r="B32" s="194"/>
      <c r="C32" s="100" t="s">
        <v>36</v>
      </c>
      <c r="D32" s="101">
        <v>5</v>
      </c>
      <c r="E32" s="145">
        <v>51042.490050839595</v>
      </c>
      <c r="F32" s="146">
        <v>29436.554201331244</v>
      </c>
      <c r="G32" s="146">
        <v>19790.437748197954</v>
      </c>
      <c r="H32" s="146">
        <v>19976.645146888965</v>
      </c>
      <c r="I32" s="146">
        <v>38054.269037702528</v>
      </c>
      <c r="J32" s="146">
        <v>59681.270560954079</v>
      </c>
      <c r="K32" s="146">
        <v>110810.43709362511</v>
      </c>
      <c r="L32" s="146">
        <v>97003.644533401442</v>
      </c>
      <c r="M32" s="146">
        <v>144303.24844681891</v>
      </c>
      <c r="N32" s="146">
        <v>172997.81620171951</v>
      </c>
      <c r="O32" s="146">
        <v>190260.28621086353</v>
      </c>
      <c r="P32" s="146">
        <v>198640.96722566331</v>
      </c>
      <c r="Q32" s="146">
        <v>191702.46557048251</v>
      </c>
      <c r="R32" s="146">
        <v>171716.75524107716</v>
      </c>
      <c r="S32" s="146">
        <v>151839.02965962279</v>
      </c>
      <c r="T32" s="146">
        <v>138905.94351292576</v>
      </c>
      <c r="U32" s="146">
        <v>130161.04735905156</v>
      </c>
      <c r="V32" s="146">
        <v>310774.87199287646</v>
      </c>
      <c r="W32" s="146">
        <v>345419.35379498423</v>
      </c>
      <c r="X32" s="146">
        <v>362555.90023939172</v>
      </c>
      <c r="Y32" s="146">
        <v>343483.76665282075</v>
      </c>
      <c r="Z32" s="146">
        <v>304880.53700239485</v>
      </c>
      <c r="AA32" s="146">
        <v>250572.82904035985</v>
      </c>
      <c r="AB32" s="147">
        <v>200249.57197392971</v>
      </c>
      <c r="AC32" s="152">
        <v>20171300.692489617</v>
      </c>
      <c r="AD32" s="1">
        <v>7937656.0198081331</v>
      </c>
      <c r="AF32" s="1" t="s">
        <v>3</v>
      </c>
      <c r="AG32" s="1">
        <v>6</v>
      </c>
    </row>
    <row r="33" spans="1:33" ht="15" x14ac:dyDescent="0.2">
      <c r="A33" s="191"/>
      <c r="B33" s="194"/>
      <c r="C33" s="106" t="s">
        <v>37</v>
      </c>
      <c r="D33" s="107">
        <v>7</v>
      </c>
      <c r="E33" s="143">
        <v>41597.364935550526</v>
      </c>
      <c r="F33" s="143">
        <v>20175.411681665923</v>
      </c>
      <c r="G33" s="143">
        <v>9345.1348649700667</v>
      </c>
      <c r="H33" s="143">
        <v>4524.973040300305</v>
      </c>
      <c r="I33" s="143">
        <v>8526.6292869073386</v>
      </c>
      <c r="J33" s="143">
        <v>10475.317972240857</v>
      </c>
      <c r="K33" s="143">
        <v>38099.804560165787</v>
      </c>
      <c r="L33" s="143">
        <v>12638.124468248818</v>
      </c>
      <c r="M33" s="143">
        <v>59076.561181696357</v>
      </c>
      <c r="N33" s="143">
        <v>96319.679310903448</v>
      </c>
      <c r="O33" s="143">
        <v>120910.12285290238</v>
      </c>
      <c r="P33" s="143">
        <v>134399.62285836251</v>
      </c>
      <c r="Q33" s="143">
        <v>135753.33921421814</v>
      </c>
      <c r="R33" s="143">
        <v>125111.95159626644</v>
      </c>
      <c r="S33" s="143">
        <v>105492.74890156103</v>
      </c>
      <c r="T33" s="143">
        <v>91263.006699862264</v>
      </c>
      <c r="U33" s="143">
        <v>87790.469942617143</v>
      </c>
      <c r="V33" s="143">
        <v>276377.6349003237</v>
      </c>
      <c r="W33" s="143">
        <v>317965.5262125156</v>
      </c>
      <c r="X33" s="143">
        <v>344182.48182375642</v>
      </c>
      <c r="Y33" s="143">
        <v>329701.48757083394</v>
      </c>
      <c r="Z33" s="143">
        <v>287931.11570599821</v>
      </c>
      <c r="AA33" s="143">
        <v>229653.41233898263</v>
      </c>
      <c r="AB33" s="144">
        <v>179353.12144134616</v>
      </c>
      <c r="AC33" s="153">
        <v>21466655.303535372</v>
      </c>
      <c r="AD33" s="1">
        <v>6781289.3891864698</v>
      </c>
      <c r="AF33" s="1" t="s">
        <v>2</v>
      </c>
      <c r="AG33" s="1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>
        <v>1186305.2928805435</v>
      </c>
      <c r="F34" s="109">
        <v>611089.05431594234</v>
      </c>
      <c r="G34" s="109">
        <v>366847.75950130995</v>
      </c>
      <c r="H34" s="109">
        <v>421055.4478088771</v>
      </c>
      <c r="I34" s="109">
        <v>1317724.708086963</v>
      </c>
      <c r="J34" s="109">
        <v>2750090.6236263388</v>
      </c>
      <c r="K34" s="109">
        <v>3988074.1047333465</v>
      </c>
      <c r="L34" s="109">
        <v>3117046.3336617723</v>
      </c>
      <c r="M34" s="109">
        <v>4230290.2800177019</v>
      </c>
      <c r="N34" s="109">
        <v>4954840.7177904388</v>
      </c>
      <c r="O34" s="109">
        <v>5492493.4218088342</v>
      </c>
      <c r="P34" s="109">
        <v>5815839.9405550258</v>
      </c>
      <c r="Q34" s="109">
        <v>5672739.5138817579</v>
      </c>
      <c r="R34" s="109">
        <v>5251993.4702003803</v>
      </c>
      <c r="S34" s="109">
        <v>5018750.9610048514</v>
      </c>
      <c r="T34" s="109">
        <v>4781832.4974704375</v>
      </c>
      <c r="U34" s="109">
        <v>4575142.4500624491</v>
      </c>
      <c r="V34" s="109">
        <v>9915135.1750871893</v>
      </c>
      <c r="W34" s="109">
        <v>10994868.553638548</v>
      </c>
      <c r="X34" s="109">
        <v>11589848.708684213</v>
      </c>
      <c r="Y34" s="109">
        <v>10987812.614542602</v>
      </c>
      <c r="Z34" s="109">
        <v>9574245.2936063446</v>
      </c>
      <c r="AA34" s="109">
        <v>7542747.2234151503</v>
      </c>
      <c r="AB34" s="142">
        <v>5833583.5483433679</v>
      </c>
      <c r="AC34" s="152">
        <v>125990397.69472438</v>
      </c>
      <c r="AD34" s="152">
        <v>48910969.586453654</v>
      </c>
    </row>
    <row r="35" spans="1:33" ht="15" x14ac:dyDescent="0.2">
      <c r="A35" s="193">
        <v>47665</v>
      </c>
      <c r="B35" s="194">
        <v>129722658.28927734</v>
      </c>
      <c r="C35" s="94" t="s">
        <v>35</v>
      </c>
      <c r="D35" s="95">
        <v>22</v>
      </c>
      <c r="E35" s="148">
        <v>29926.17188050531</v>
      </c>
      <c r="F35" s="149">
        <v>12911.238070466199</v>
      </c>
      <c r="G35" s="149">
        <v>7237.3224594083586</v>
      </c>
      <c r="H35" s="149">
        <v>12061.974776216808</v>
      </c>
      <c r="I35" s="149">
        <v>60194.398790435676</v>
      </c>
      <c r="J35" s="149">
        <v>148627.95196228134</v>
      </c>
      <c r="K35" s="149">
        <v>178799.78247487568</v>
      </c>
      <c r="L35" s="149">
        <v>136568.88314138725</v>
      </c>
      <c r="M35" s="149">
        <v>164633.05708405407</v>
      </c>
      <c r="N35" s="149">
        <v>180072.23256113258</v>
      </c>
      <c r="O35" s="149">
        <v>197023.667195419</v>
      </c>
      <c r="P35" s="149">
        <v>205130.7199868754</v>
      </c>
      <c r="Q35" s="149">
        <v>193694.67789704676</v>
      </c>
      <c r="R35" s="149">
        <v>181119.31001959718</v>
      </c>
      <c r="S35" s="149">
        <v>182680.80563879656</v>
      </c>
      <c r="T35" s="149">
        <v>179793.77088162079</v>
      </c>
      <c r="U35" s="149">
        <v>172580.00099996105</v>
      </c>
      <c r="V35" s="149">
        <v>344894.2725862707</v>
      </c>
      <c r="W35" s="149">
        <v>377056.21535970969</v>
      </c>
      <c r="X35" s="149">
        <v>402535.50594042864</v>
      </c>
      <c r="Y35" s="149">
        <v>380775.40812484978</v>
      </c>
      <c r="Z35" s="149">
        <v>328391.41755884525</v>
      </c>
      <c r="AA35" s="149">
        <v>253761.43176106352</v>
      </c>
      <c r="AB35" s="150">
        <v>191460.70857344777</v>
      </c>
      <c r="AC35" s="151">
        <v>99482480.365943283</v>
      </c>
      <c r="AD35" s="1">
        <v>39452536.758929595</v>
      </c>
      <c r="AF35" s="1" t="s">
        <v>1</v>
      </c>
      <c r="AG35" s="1">
        <v>7</v>
      </c>
    </row>
    <row r="36" spans="1:33" ht="15" x14ac:dyDescent="0.2">
      <c r="A36" s="191"/>
      <c r="B36" s="194"/>
      <c r="C36" s="100" t="s">
        <v>36</v>
      </c>
      <c r="D36" s="101">
        <v>3</v>
      </c>
      <c r="E36" s="145">
        <v>43509.482056017361</v>
      </c>
      <c r="F36" s="146">
        <v>22879.622869897805</v>
      </c>
      <c r="G36" s="146">
        <v>13578.968482661952</v>
      </c>
      <c r="H36" s="146">
        <v>13327.401896921197</v>
      </c>
      <c r="I36" s="146">
        <v>32487.728080494893</v>
      </c>
      <c r="J36" s="146">
        <v>55974.8021282888</v>
      </c>
      <c r="K36" s="146">
        <v>108929.8165746263</v>
      </c>
      <c r="L36" s="146">
        <v>95848.691842141357</v>
      </c>
      <c r="M36" s="146">
        <v>145860.45278748652</v>
      </c>
      <c r="N36" s="146">
        <v>173434.11627058138</v>
      </c>
      <c r="O36" s="146">
        <v>191968.82391977572</v>
      </c>
      <c r="P36" s="146">
        <v>195965.10302681878</v>
      </c>
      <c r="Q36" s="146">
        <v>188523.72119115078</v>
      </c>
      <c r="R36" s="146">
        <v>167251.04039556155</v>
      </c>
      <c r="S36" s="146">
        <v>146929.45845395184</v>
      </c>
      <c r="T36" s="146">
        <v>133853.39432017363</v>
      </c>
      <c r="U36" s="146">
        <v>122640.9453263046</v>
      </c>
      <c r="V36" s="146">
        <v>304442.93715508276</v>
      </c>
      <c r="W36" s="146">
        <v>337563.98250918405</v>
      </c>
      <c r="X36" s="146">
        <v>359329.14605678688</v>
      </c>
      <c r="Y36" s="146">
        <v>340835.00505108101</v>
      </c>
      <c r="Z36" s="146">
        <v>299740.73597124137</v>
      </c>
      <c r="AA36" s="146">
        <v>247063.06668990618</v>
      </c>
      <c r="AB36" s="147">
        <v>195410.04885258377</v>
      </c>
      <c r="AC36" s="152">
        <v>11812045.475726161</v>
      </c>
      <c r="AD36" s="1">
        <v>4686827.2426018389</v>
      </c>
      <c r="AF36" s="1" t="s">
        <v>3</v>
      </c>
      <c r="AG36" s="1">
        <v>7</v>
      </c>
    </row>
    <row r="37" spans="1:33" ht="15" x14ac:dyDescent="0.2">
      <c r="A37" s="191"/>
      <c r="B37" s="194"/>
      <c r="C37" s="106" t="s">
        <v>37</v>
      </c>
      <c r="D37" s="107">
        <v>6</v>
      </c>
      <c r="E37" s="143">
        <v>39243.44180432539</v>
      </c>
      <c r="F37" s="143">
        <v>17656.108911009229</v>
      </c>
      <c r="G37" s="143">
        <v>6635.8108759824236</v>
      </c>
      <c r="H37" s="143">
        <v>2921.8977849686139</v>
      </c>
      <c r="I37" s="143">
        <v>6524.3431692962904</v>
      </c>
      <c r="J37" s="143">
        <v>10953.45813733915</v>
      </c>
      <c r="K37" s="143">
        <v>38445.728266459861</v>
      </c>
      <c r="L37" s="143">
        <v>16276.671481798312</v>
      </c>
      <c r="M37" s="143">
        <v>62076.581161442118</v>
      </c>
      <c r="N37" s="143">
        <v>98476.554894608387</v>
      </c>
      <c r="O37" s="143">
        <v>122680.7780502074</v>
      </c>
      <c r="P37" s="143">
        <v>135135.65707780592</v>
      </c>
      <c r="Q37" s="143">
        <v>136787.71172706998</v>
      </c>
      <c r="R37" s="143">
        <v>125465.36644528071</v>
      </c>
      <c r="S37" s="143">
        <v>106656.3517812183</v>
      </c>
      <c r="T37" s="143">
        <v>94295.984979219254</v>
      </c>
      <c r="U37" s="143">
        <v>87149.987221119314</v>
      </c>
      <c r="V37" s="143">
        <v>275146.46972855768</v>
      </c>
      <c r="W37" s="143">
        <v>319561.25411765045</v>
      </c>
      <c r="X37" s="143">
        <v>348767.2865880637</v>
      </c>
      <c r="Y37" s="143">
        <v>333442.923778923</v>
      </c>
      <c r="Z37" s="143">
        <v>288107.99920263363</v>
      </c>
      <c r="AA37" s="143">
        <v>225726.55538471355</v>
      </c>
      <c r="AB37" s="144">
        <v>173220.4853649557</v>
      </c>
      <c r="AC37" s="153">
        <v>18428132.447607893</v>
      </c>
      <c r="AD37" s="1">
        <v>5910009.8689186182</v>
      </c>
      <c r="AF37" s="1" t="s">
        <v>2</v>
      </c>
      <c r="AG37" s="1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>
        <v>1024364.8783651213</v>
      </c>
      <c r="F38" s="109">
        <v>458622.75962600519</v>
      </c>
      <c r="G38" s="109">
        <v>239772.8648108643</v>
      </c>
      <c r="H38" s="109">
        <v>322877.03747734509</v>
      </c>
      <c r="I38" s="109">
        <v>1460886.0166468471</v>
      </c>
      <c r="J38" s="109">
        <v>3503460.0983790904</v>
      </c>
      <c r="K38" s="109">
        <v>4491059.0337699037</v>
      </c>
      <c r="L38" s="109">
        <v>3389721.5335277338</v>
      </c>
      <c r="M38" s="109">
        <v>4431968.101180302</v>
      </c>
      <c r="N38" s="109">
        <v>5072750.7945243111</v>
      </c>
      <c r="O38" s="109">
        <v>5646511.8183597894</v>
      </c>
      <c r="P38" s="109">
        <v>5911585.091258551</v>
      </c>
      <c r="Q38" s="109">
        <v>5647580.3476709006</v>
      </c>
      <c r="R38" s="109">
        <v>5239170.1402895069</v>
      </c>
      <c r="S38" s="109">
        <v>5099704.2101026895</v>
      </c>
      <c r="T38" s="109">
        <v>4922799.0522314934</v>
      </c>
      <c r="U38" s="109">
        <v>4687582.7813047729</v>
      </c>
      <c r="V38" s="109">
        <v>10151881.626734549</v>
      </c>
      <c r="W38" s="109">
        <v>11225296.210147068</v>
      </c>
      <c r="X38" s="109">
        <v>12026372.288388174</v>
      </c>
      <c r="Y38" s="109">
        <v>11400221.536573475</v>
      </c>
      <c r="Z38" s="109">
        <v>9852481.389424121</v>
      </c>
      <c r="AA38" s="109">
        <v>7678300.0311213974</v>
      </c>
      <c r="AB38" s="142">
        <v>5837688.6473633368</v>
      </c>
      <c r="AC38" s="152">
        <v>129722658.28927733</v>
      </c>
      <c r="AD38" s="152">
        <v>50049373.870450057</v>
      </c>
    </row>
    <row r="39" spans="1:33" ht="15" x14ac:dyDescent="0.2">
      <c r="A39" s="193">
        <v>47696</v>
      </c>
      <c r="B39" s="194">
        <v>130246896.04571231</v>
      </c>
      <c r="C39" s="94" t="s">
        <v>35</v>
      </c>
      <c r="D39" s="95">
        <v>20</v>
      </c>
      <c r="E39" s="148">
        <v>30441.145113348648</v>
      </c>
      <c r="F39" s="149">
        <v>13602.377716361911</v>
      </c>
      <c r="G39" s="149">
        <v>7938.9374014793912</v>
      </c>
      <c r="H39" s="149">
        <v>13865.301145795549</v>
      </c>
      <c r="I39" s="149">
        <v>66613.664716667408</v>
      </c>
      <c r="J39" s="149">
        <v>161768.08460870126</v>
      </c>
      <c r="K39" s="149">
        <v>188637.51624669929</v>
      </c>
      <c r="L39" s="149">
        <v>140782.98488248719</v>
      </c>
      <c r="M39" s="149">
        <v>165957.62199735228</v>
      </c>
      <c r="N39" s="149">
        <v>179851.12822706741</v>
      </c>
      <c r="O39" s="149">
        <v>195320.90183231645</v>
      </c>
      <c r="P39" s="149">
        <v>203771.13495697491</v>
      </c>
      <c r="Q39" s="149">
        <v>192908.76524374378</v>
      </c>
      <c r="R39" s="149">
        <v>180645.6315460031</v>
      </c>
      <c r="S39" s="149">
        <v>182994.32237292425</v>
      </c>
      <c r="T39" s="149">
        <v>180431.05683306151</v>
      </c>
      <c r="U39" s="149">
        <v>175542.39579283557</v>
      </c>
      <c r="V39" s="149">
        <v>350088.92467878677</v>
      </c>
      <c r="W39" s="149">
        <v>386758.69953382231</v>
      </c>
      <c r="X39" s="149">
        <v>404741.24993340514</v>
      </c>
      <c r="Y39" s="149">
        <v>381079.29459054238</v>
      </c>
      <c r="Z39" s="149">
        <v>329420.48156099481</v>
      </c>
      <c r="AA39" s="149">
        <v>256519.97775349213</v>
      </c>
      <c r="AB39" s="150">
        <v>194490.15925674475</v>
      </c>
      <c r="AC39" s="151">
        <v>91683435.158832192</v>
      </c>
      <c r="AD39" s="1">
        <v>35964118.873695329</v>
      </c>
      <c r="AF39" s="1" t="s">
        <v>1</v>
      </c>
      <c r="AG39" s="1">
        <v>8</v>
      </c>
    </row>
    <row r="40" spans="1:33" ht="15" x14ac:dyDescent="0.2">
      <c r="A40" s="191"/>
      <c r="B40" s="194"/>
      <c r="C40" s="100" t="s">
        <v>36</v>
      </c>
      <c r="D40" s="101">
        <v>5</v>
      </c>
      <c r="E40" s="145">
        <v>46658.900306486983</v>
      </c>
      <c r="F40" s="146">
        <v>26292.160385150233</v>
      </c>
      <c r="G40" s="146">
        <v>17723.480355495569</v>
      </c>
      <c r="H40" s="146">
        <v>17877.944369152166</v>
      </c>
      <c r="I40" s="146">
        <v>37131.607517025637</v>
      </c>
      <c r="J40" s="146">
        <v>62188.861857012133</v>
      </c>
      <c r="K40" s="146">
        <v>114504.99581810908</v>
      </c>
      <c r="L40" s="146">
        <v>99527.117039119039</v>
      </c>
      <c r="M40" s="146">
        <v>144061.69629848434</v>
      </c>
      <c r="N40" s="146">
        <v>172465.59524217082</v>
      </c>
      <c r="O40" s="146">
        <v>189808.47758337099</v>
      </c>
      <c r="P40" s="146">
        <v>197222.32272228089</v>
      </c>
      <c r="Q40" s="146">
        <v>190679.37285898268</v>
      </c>
      <c r="R40" s="146">
        <v>167248.38103151758</v>
      </c>
      <c r="S40" s="146">
        <v>148080.32109179194</v>
      </c>
      <c r="T40" s="146">
        <v>134135.90742329904</v>
      </c>
      <c r="U40" s="146">
        <v>125873.20608911093</v>
      </c>
      <c r="V40" s="146">
        <v>307529.88267241686</v>
      </c>
      <c r="W40" s="146">
        <v>346441.25677653536</v>
      </c>
      <c r="X40" s="146">
        <v>361326.94014802424</v>
      </c>
      <c r="Y40" s="146">
        <v>342591.21802905237</v>
      </c>
      <c r="Z40" s="146">
        <v>301996.18497743265</v>
      </c>
      <c r="AA40" s="146">
        <v>247678.97297573296</v>
      </c>
      <c r="AB40" s="147">
        <v>196665.94092599934</v>
      </c>
      <c r="AC40" s="152">
        <v>19978553.722468771</v>
      </c>
      <c r="AD40" s="1">
        <v>7845511.9869006407</v>
      </c>
      <c r="AF40" s="1" t="s">
        <v>3</v>
      </c>
      <c r="AG40" s="1">
        <v>8</v>
      </c>
    </row>
    <row r="41" spans="1:33" ht="15" x14ac:dyDescent="0.2">
      <c r="A41" s="191"/>
      <c r="B41" s="194"/>
      <c r="C41" s="106" t="s">
        <v>37</v>
      </c>
      <c r="D41" s="107">
        <v>6</v>
      </c>
      <c r="E41" s="143">
        <v>40098.67852816017</v>
      </c>
      <c r="F41" s="143">
        <v>19572.734508353136</v>
      </c>
      <c r="G41" s="143">
        <v>8515.7239317946733</v>
      </c>
      <c r="H41" s="143">
        <v>3817.2426324364601</v>
      </c>
      <c r="I41" s="143">
        <v>8784.8268783572785</v>
      </c>
      <c r="J41" s="143">
        <v>14466.709575587558</v>
      </c>
      <c r="K41" s="143">
        <v>40381.462117082854</v>
      </c>
      <c r="L41" s="143">
        <v>17165.918799491585</v>
      </c>
      <c r="M41" s="143">
        <v>61483.244159389214</v>
      </c>
      <c r="N41" s="143">
        <v>100845.13974615233</v>
      </c>
      <c r="O41" s="143">
        <v>124900.53910934963</v>
      </c>
      <c r="P41" s="143">
        <v>137581.42800535617</v>
      </c>
      <c r="Q41" s="143">
        <v>137759.97223587023</v>
      </c>
      <c r="R41" s="143">
        <v>123561.84943719402</v>
      </c>
      <c r="S41" s="143">
        <v>105330.31056975813</v>
      </c>
      <c r="T41" s="143">
        <v>91646.804780686129</v>
      </c>
      <c r="U41" s="143">
        <v>84667.546253147753</v>
      </c>
      <c r="V41" s="143">
        <v>273911.29666062811</v>
      </c>
      <c r="W41" s="143">
        <v>324129.43372317549</v>
      </c>
      <c r="X41" s="143">
        <v>353049.24232597393</v>
      </c>
      <c r="Y41" s="143">
        <v>337261.93087301072</v>
      </c>
      <c r="Z41" s="143">
        <v>290547.7696303082</v>
      </c>
      <c r="AA41" s="143">
        <v>225763.96757257683</v>
      </c>
      <c r="AB41" s="144">
        <v>172240.75534805807</v>
      </c>
      <c r="AC41" s="153">
        <v>18584907.164411392</v>
      </c>
      <c r="AD41" s="1">
        <v>5909656.518578372</v>
      </c>
      <c r="AF41" s="1" t="s">
        <v>2</v>
      </c>
      <c r="AG41" s="1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>
        <v>1082709.4749683689</v>
      </c>
      <c r="F42" s="109">
        <v>520944.76330310816</v>
      </c>
      <c r="G42" s="109">
        <v>298490.49339783372</v>
      </c>
      <c r="H42" s="109">
        <v>389599.20055629057</v>
      </c>
      <c r="I42" s="109">
        <v>1570640.2931886199</v>
      </c>
      <c r="J42" s="109">
        <v>3633106.2589126113</v>
      </c>
      <c r="K42" s="109">
        <v>4587564.076727028</v>
      </c>
      <c r="L42" s="109">
        <v>3416290.7956422884</v>
      </c>
      <c r="M42" s="109">
        <v>4408360.3863958027</v>
      </c>
      <c r="N42" s="109">
        <v>5064421.3792291163</v>
      </c>
      <c r="O42" s="109">
        <v>5604863.6592192817</v>
      </c>
      <c r="P42" s="109">
        <v>5887022.8807830401</v>
      </c>
      <c r="Q42" s="109">
        <v>5638132.0025850106</v>
      </c>
      <c r="R42" s="109">
        <v>5190525.6327008139</v>
      </c>
      <c r="S42" s="109">
        <v>5032269.9163359944</v>
      </c>
      <c r="T42" s="109">
        <v>4829181.5024618423</v>
      </c>
      <c r="U42" s="109">
        <v>4648219.2238211529</v>
      </c>
      <c r="V42" s="109">
        <v>10182895.686901588</v>
      </c>
      <c r="W42" s="109">
        <v>11412156.876898177</v>
      </c>
      <c r="X42" s="109">
        <v>12019755.153364068</v>
      </c>
      <c r="Y42" s="109">
        <v>11358113.567194173</v>
      </c>
      <c r="Z42" s="109">
        <v>9841677.1738889087</v>
      </c>
      <c r="AA42" s="109">
        <v>7723378.2253839681</v>
      </c>
      <c r="AB42" s="142">
        <v>5906577.4218532406</v>
      </c>
      <c r="AC42" s="152">
        <v>130246896.04571235</v>
      </c>
      <c r="AD42" s="152">
        <v>49719287.379174344</v>
      </c>
    </row>
    <row r="43" spans="1:33" ht="15" x14ac:dyDescent="0.2">
      <c r="A43" s="193">
        <v>47727</v>
      </c>
      <c r="B43" s="194">
        <v>128832572.78583074</v>
      </c>
      <c r="C43" s="94" t="s">
        <v>35</v>
      </c>
      <c r="D43" s="95">
        <v>21</v>
      </c>
      <c r="E43" s="148">
        <v>29823.955739476212</v>
      </c>
      <c r="F43" s="149">
        <v>13633.402694537644</v>
      </c>
      <c r="G43" s="149">
        <v>7669.6427957158339</v>
      </c>
      <c r="H43" s="149">
        <v>14386.807770295776</v>
      </c>
      <c r="I43" s="149">
        <v>68411.037561879857</v>
      </c>
      <c r="J43" s="149">
        <v>161600.09048760889</v>
      </c>
      <c r="K43" s="149">
        <v>189925.33054567475</v>
      </c>
      <c r="L43" s="149">
        <v>141607.57263673429</v>
      </c>
      <c r="M43" s="149">
        <v>167219.55129255418</v>
      </c>
      <c r="N43" s="149">
        <v>181670.57440347454</v>
      </c>
      <c r="O43" s="149">
        <v>197288.76388069487</v>
      </c>
      <c r="P43" s="149">
        <v>205843.76213129857</v>
      </c>
      <c r="Q43" s="149">
        <v>195277.58527490741</v>
      </c>
      <c r="R43" s="149">
        <v>183197.80770473916</v>
      </c>
      <c r="S43" s="149">
        <v>186501.15781448197</v>
      </c>
      <c r="T43" s="149">
        <v>184898.88210845686</v>
      </c>
      <c r="U43" s="149">
        <v>180149.7733356457</v>
      </c>
      <c r="V43" s="149">
        <v>362833.5034789475</v>
      </c>
      <c r="W43" s="149">
        <v>402144.3899306407</v>
      </c>
      <c r="X43" s="149">
        <v>407033.15310099727</v>
      </c>
      <c r="Y43" s="149">
        <v>381642.15084462956</v>
      </c>
      <c r="Z43" s="149">
        <v>326979.36740428652</v>
      </c>
      <c r="AA43" s="149">
        <v>252786.6984254923</v>
      </c>
      <c r="AB43" s="150">
        <v>190613.57399670416</v>
      </c>
      <c r="AC43" s="151">
        <v>97295909.242557362</v>
      </c>
      <c r="AD43" s="1">
        <v>38296764.042242743</v>
      </c>
      <c r="AF43" s="1" t="s">
        <v>1</v>
      </c>
      <c r="AG43" s="1">
        <v>9</v>
      </c>
    </row>
    <row r="44" spans="1:33" ht="15" x14ac:dyDescent="0.2">
      <c r="A44" s="191"/>
      <c r="B44" s="194"/>
      <c r="C44" s="100" t="s">
        <v>36</v>
      </c>
      <c r="D44" s="101">
        <v>4</v>
      </c>
      <c r="E44" s="145">
        <v>44319.10575464664</v>
      </c>
      <c r="F44" s="146">
        <v>25151.892085409039</v>
      </c>
      <c r="G44" s="146">
        <v>15485.71204556474</v>
      </c>
      <c r="H44" s="146">
        <v>15848.045940113843</v>
      </c>
      <c r="I44" s="146">
        <v>35769.706650842701</v>
      </c>
      <c r="J44" s="146">
        <v>61012.423150569986</v>
      </c>
      <c r="K44" s="146">
        <v>119064.8075960123</v>
      </c>
      <c r="L44" s="146">
        <v>104918.98651608638</v>
      </c>
      <c r="M44" s="146">
        <v>151275.94244171403</v>
      </c>
      <c r="N44" s="146">
        <v>176895.33666397366</v>
      </c>
      <c r="O44" s="146">
        <v>192771.11943674413</v>
      </c>
      <c r="P44" s="146">
        <v>198689.19398722396</v>
      </c>
      <c r="Q44" s="146">
        <v>189186.35943284523</v>
      </c>
      <c r="R44" s="146">
        <v>166512.11411704059</v>
      </c>
      <c r="S44" s="146">
        <v>147085.01350521698</v>
      </c>
      <c r="T44" s="146">
        <v>134398.26904765374</v>
      </c>
      <c r="U44" s="146">
        <v>126433.28641279574</v>
      </c>
      <c r="V44" s="146">
        <v>318214.62988404674</v>
      </c>
      <c r="W44" s="146">
        <v>359467.78531309857</v>
      </c>
      <c r="X44" s="146">
        <v>359607.42851784709</v>
      </c>
      <c r="Y44" s="146">
        <v>338177.74783774914</v>
      </c>
      <c r="Z44" s="146">
        <v>297398.21309508168</v>
      </c>
      <c r="AA44" s="146">
        <v>244457.18667396344</v>
      </c>
      <c r="AB44" s="147">
        <v>194693.96725371067</v>
      </c>
      <c r="AC44" s="152">
        <v>16067337.093439803</v>
      </c>
      <c r="AD44" s="1">
        <v>6352662.4862451786</v>
      </c>
      <c r="AF44" s="1" t="s">
        <v>3</v>
      </c>
      <c r="AG44" s="1">
        <v>9</v>
      </c>
    </row>
    <row r="45" spans="1:33" ht="15" x14ac:dyDescent="0.2">
      <c r="A45" s="191"/>
      <c r="B45" s="194"/>
      <c r="C45" s="106" t="s">
        <v>37</v>
      </c>
      <c r="D45" s="107">
        <v>5</v>
      </c>
      <c r="E45" s="143">
        <v>40671.699324607318</v>
      </c>
      <c r="F45" s="143">
        <v>19970.496063311803</v>
      </c>
      <c r="G45" s="143">
        <v>8409.735410664236</v>
      </c>
      <c r="H45" s="143">
        <v>3444.6163920725876</v>
      </c>
      <c r="I45" s="143">
        <v>7034.4657792303606</v>
      </c>
      <c r="J45" s="143">
        <v>10828.225260679692</v>
      </c>
      <c r="K45" s="143">
        <v>42840.545672524546</v>
      </c>
      <c r="L45" s="143">
        <v>19836.632726281499</v>
      </c>
      <c r="M45" s="143">
        <v>65528.251345232398</v>
      </c>
      <c r="N45" s="143">
        <v>101379.10459251358</v>
      </c>
      <c r="O45" s="143">
        <v>121484.42100672175</v>
      </c>
      <c r="P45" s="143">
        <v>131291.5267307327</v>
      </c>
      <c r="Q45" s="143">
        <v>129807.87169548227</v>
      </c>
      <c r="R45" s="143">
        <v>117955.44852292763</v>
      </c>
      <c r="S45" s="143">
        <v>100689.27386956419</v>
      </c>
      <c r="T45" s="143">
        <v>87595.159678439173</v>
      </c>
      <c r="U45" s="143">
        <v>83954.512112341516</v>
      </c>
      <c r="V45" s="143">
        <v>283573.69425284298</v>
      </c>
      <c r="W45" s="143">
        <v>339346.47839142446</v>
      </c>
      <c r="X45" s="143">
        <v>355035.25823293056</v>
      </c>
      <c r="Y45" s="143">
        <v>338032.41511532059</v>
      </c>
      <c r="Z45" s="143">
        <v>290601.52487721178</v>
      </c>
      <c r="AA45" s="143">
        <v>224102.03135771438</v>
      </c>
      <c r="AB45" s="144">
        <v>170451.90155594514</v>
      </c>
      <c r="AC45" s="153">
        <v>15469326.449833585</v>
      </c>
      <c r="AD45" s="1">
        <v>4797611.011401183</v>
      </c>
      <c r="AF45" s="1" t="s">
        <v>2</v>
      </c>
      <c r="AG45" s="1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>
        <v>1006937.9901706236</v>
      </c>
      <c r="F46" s="109">
        <v>486761.50524348574</v>
      </c>
      <c r="G46" s="109">
        <v>265054.02394561266</v>
      </c>
      <c r="H46" s="109">
        <v>382738.22889702965</v>
      </c>
      <c r="I46" s="109">
        <v>1614882.9442989996</v>
      </c>
      <c r="J46" s="109">
        <v>3691792.7191454652</v>
      </c>
      <c r="K46" s="109">
        <v>4678893.9002058413</v>
      </c>
      <c r="L46" s="109">
        <v>3492618.1350671733</v>
      </c>
      <c r="M46" s="109">
        <v>4444355.603636656</v>
      </c>
      <c r="N46" s="109">
        <v>5029558.9320914289</v>
      </c>
      <c r="O46" s="109">
        <v>5521570.6242751777</v>
      </c>
      <c r="P46" s="109">
        <v>5773933.4143598303</v>
      </c>
      <c r="Q46" s="109">
        <v>5506614.0869818479</v>
      </c>
      <c r="R46" s="109">
        <v>5102979.660882323</v>
      </c>
      <c r="S46" s="109">
        <v>5008310.7374728099</v>
      </c>
      <c r="T46" s="109">
        <v>4858445.3988604052</v>
      </c>
      <c r="U46" s="109">
        <v>4708650.9462614497</v>
      </c>
      <c r="V46" s="109">
        <v>10310230.563858299</v>
      </c>
      <c r="W46" s="109">
        <v>11579635.721752971</v>
      </c>
      <c r="X46" s="109">
        <v>11761302.220356984</v>
      </c>
      <c r="Y46" s="109">
        <v>11057358.23466482</v>
      </c>
      <c r="Z46" s="109">
        <v>9509167.1922564022</v>
      </c>
      <c r="AA46" s="109">
        <v>7406859.5704197641</v>
      </c>
      <c r="AB46" s="142">
        <v>5633920.4307253556</v>
      </c>
      <c r="AC46" s="152">
        <v>128832572.78583075</v>
      </c>
      <c r="AD46" s="152">
        <v>49447037.539889105</v>
      </c>
    </row>
    <row r="47" spans="1:33" ht="15" x14ac:dyDescent="0.2">
      <c r="A47" s="193">
        <v>47757</v>
      </c>
      <c r="B47" s="194">
        <v>132678655.93699662</v>
      </c>
      <c r="C47" s="94" t="s">
        <v>35</v>
      </c>
      <c r="D47" s="95">
        <v>22</v>
      </c>
      <c r="E47" s="148">
        <v>29652.884709128346</v>
      </c>
      <c r="F47" s="149">
        <v>12809.121665456201</v>
      </c>
      <c r="G47" s="149">
        <v>7313.155741225878</v>
      </c>
      <c r="H47" s="149">
        <v>13772.909717255565</v>
      </c>
      <c r="I47" s="149">
        <v>64849.158687314048</v>
      </c>
      <c r="J47" s="149">
        <v>148700.64287322873</v>
      </c>
      <c r="K47" s="149">
        <v>184559.70270880903</v>
      </c>
      <c r="L47" s="149">
        <v>142100.7360092944</v>
      </c>
      <c r="M47" s="149">
        <v>168047.66497594479</v>
      </c>
      <c r="N47" s="149">
        <v>182688.38678672191</v>
      </c>
      <c r="O47" s="149">
        <v>198272.43090954219</v>
      </c>
      <c r="P47" s="149">
        <v>206662.16042278663</v>
      </c>
      <c r="Q47" s="149">
        <v>198102.19569719097</v>
      </c>
      <c r="R47" s="149">
        <v>186235.17170990992</v>
      </c>
      <c r="S47" s="149">
        <v>190056.41676665028</v>
      </c>
      <c r="T47" s="149">
        <v>187716.21824038739</v>
      </c>
      <c r="U47" s="149">
        <v>182510.62968672448</v>
      </c>
      <c r="V47" s="149">
        <v>375180.06130220945</v>
      </c>
      <c r="W47" s="149">
        <v>404007.36580963823</v>
      </c>
      <c r="X47" s="149">
        <v>400595.36448664643</v>
      </c>
      <c r="Y47" s="149">
        <v>375237.1938198061</v>
      </c>
      <c r="Z47" s="149">
        <v>321403.14780074678</v>
      </c>
      <c r="AA47" s="149">
        <v>250436.92726233517</v>
      </c>
      <c r="AB47" s="150">
        <v>189870.8932244592</v>
      </c>
      <c r="AC47" s="151">
        <v>101657171.90229505</v>
      </c>
      <c r="AD47" s="1">
        <v>40532624.246513367</v>
      </c>
      <c r="AF47" s="1" t="s">
        <v>1</v>
      </c>
      <c r="AG47" s="1">
        <v>10</v>
      </c>
    </row>
    <row r="48" spans="1:33" ht="15" x14ac:dyDescent="0.2">
      <c r="A48" s="191"/>
      <c r="B48" s="194"/>
      <c r="C48" s="100" t="s">
        <v>36</v>
      </c>
      <c r="D48" s="101">
        <v>4</v>
      </c>
      <c r="E48" s="145">
        <v>43893.451568501354</v>
      </c>
      <c r="F48" s="146">
        <v>23570.277808173469</v>
      </c>
      <c r="G48" s="146">
        <v>13834.10760480249</v>
      </c>
      <c r="H48" s="146">
        <v>14801.298618170016</v>
      </c>
      <c r="I48" s="146">
        <v>34372.608172393819</v>
      </c>
      <c r="J48" s="146">
        <v>55855.570285974871</v>
      </c>
      <c r="K48" s="146">
        <v>114487.89901992455</v>
      </c>
      <c r="L48" s="146">
        <v>99654.041503265995</v>
      </c>
      <c r="M48" s="146">
        <v>145235.03054594321</v>
      </c>
      <c r="N48" s="146">
        <v>171509.27731018228</v>
      </c>
      <c r="O48" s="146">
        <v>189159.16757975065</v>
      </c>
      <c r="P48" s="146">
        <v>196299.92469598929</v>
      </c>
      <c r="Q48" s="146">
        <v>188022.27143068778</v>
      </c>
      <c r="R48" s="146">
        <v>166157.78460411195</v>
      </c>
      <c r="S48" s="146">
        <v>147509.22213645431</v>
      </c>
      <c r="T48" s="146">
        <v>134073.7329719484</v>
      </c>
      <c r="U48" s="146">
        <v>124915.94869371502</v>
      </c>
      <c r="V48" s="146">
        <v>326724.73750313307</v>
      </c>
      <c r="W48" s="146">
        <v>360510.63787282066</v>
      </c>
      <c r="X48" s="146">
        <v>355279.8757492305</v>
      </c>
      <c r="Y48" s="146">
        <v>334485.2014344401</v>
      </c>
      <c r="Z48" s="146">
        <v>294632.88792556268</v>
      </c>
      <c r="AA48" s="146">
        <v>241824.4122729334</v>
      </c>
      <c r="AB48" s="147">
        <v>191276.55898051171</v>
      </c>
      <c r="AC48" s="152">
        <v>15872343.705154484</v>
      </c>
      <c r="AD48" s="1">
        <v>6250145.6058881944</v>
      </c>
      <c r="AF48" s="1" t="s">
        <v>3</v>
      </c>
      <c r="AG48" s="1">
        <v>10</v>
      </c>
    </row>
    <row r="49" spans="1:33" ht="15" x14ac:dyDescent="0.2">
      <c r="A49" s="191"/>
      <c r="B49" s="194"/>
      <c r="C49" s="106" t="s">
        <v>37</v>
      </c>
      <c r="D49" s="107">
        <v>5</v>
      </c>
      <c r="E49" s="143">
        <v>36301.402286743607</v>
      </c>
      <c r="F49" s="143">
        <v>15387.63885027041</v>
      </c>
      <c r="G49" s="143">
        <v>5341.7795558681701</v>
      </c>
      <c r="H49" s="143">
        <v>1872.8892801873615</v>
      </c>
      <c r="I49" s="143">
        <v>5870.3806971350268</v>
      </c>
      <c r="J49" s="143">
        <v>8219.243556624755</v>
      </c>
      <c r="K49" s="143">
        <v>44212.827931654792</v>
      </c>
      <c r="L49" s="143">
        <v>20911.875561812147</v>
      </c>
      <c r="M49" s="143">
        <v>66730.611679186841</v>
      </c>
      <c r="N49" s="143">
        <v>101420.70126686951</v>
      </c>
      <c r="O49" s="143">
        <v>121518.05605754581</v>
      </c>
      <c r="P49" s="143">
        <v>129940.168610288</v>
      </c>
      <c r="Q49" s="143">
        <v>127561.65634771276</v>
      </c>
      <c r="R49" s="143">
        <v>113132.5891506583</v>
      </c>
      <c r="S49" s="143">
        <v>95691.926581053034</v>
      </c>
      <c r="T49" s="143">
        <v>83829.72692429056</v>
      </c>
      <c r="U49" s="143">
        <v>83883.650186534709</v>
      </c>
      <c r="V49" s="143">
        <v>294472.04204772355</v>
      </c>
      <c r="W49" s="143">
        <v>338046.39324783941</v>
      </c>
      <c r="X49" s="143">
        <v>344954.80581601546</v>
      </c>
      <c r="Y49" s="143">
        <v>325793.01522970322</v>
      </c>
      <c r="Z49" s="143">
        <v>279603.86194175092</v>
      </c>
      <c r="AA49" s="143">
        <v>217743.24487761149</v>
      </c>
      <c r="AB49" s="144">
        <v>167387.57822433629</v>
      </c>
      <c r="AC49" s="153">
        <v>15149140.329547079</v>
      </c>
      <c r="AD49" s="1">
        <v>4723104.8118297588</v>
      </c>
      <c r="AF49" s="1" t="s">
        <v>2</v>
      </c>
      <c r="AG49" s="1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>
        <v>1009444.2813085471</v>
      </c>
      <c r="F50" s="109">
        <v>453019.98212408234</v>
      </c>
      <c r="G50" s="109">
        <v>242934.75450552013</v>
      </c>
      <c r="H50" s="109">
        <v>371573.6546532393</v>
      </c>
      <c r="I50" s="109">
        <v>1593523.8272961595</v>
      </c>
      <c r="J50" s="109">
        <v>3535932.6421380555</v>
      </c>
      <c r="K50" s="109">
        <v>4739329.1953317709</v>
      </c>
      <c r="L50" s="109">
        <v>3629391.7360266014</v>
      </c>
      <c r="M50" s="109">
        <v>4611641.8100504922</v>
      </c>
      <c r="N50" s="109">
        <v>5212285.1248829588</v>
      </c>
      <c r="O50" s="109">
        <v>5726220.4306166591</v>
      </c>
      <c r="P50" s="109">
        <v>5981468.0711367037</v>
      </c>
      <c r="Q50" s="109">
        <v>5748145.6727995155</v>
      </c>
      <c r="R50" s="109">
        <v>5327467.8617877569</v>
      </c>
      <c r="S50" s="109">
        <v>5249737.6903173886</v>
      </c>
      <c r="T50" s="109">
        <v>5085200.3677977687</v>
      </c>
      <c r="U50" s="109">
        <v>4934315.8988154726</v>
      </c>
      <c r="V50" s="109">
        <v>11033220.50889976</v>
      </c>
      <c r="W50" s="109">
        <v>12020436.565542521</v>
      </c>
      <c r="X50" s="109">
        <v>11958991.550783221</v>
      </c>
      <c r="Y50" s="109">
        <v>11222124.145922011</v>
      </c>
      <c r="Z50" s="109">
        <v>9647420.1130274348</v>
      </c>
      <c r="AA50" s="109">
        <v>7565626.2732511647</v>
      </c>
      <c r="AB50" s="142">
        <v>5779203.7779818308</v>
      </c>
      <c r="AC50" s="152">
        <v>132678655.93699661</v>
      </c>
      <c r="AD50" s="152">
        <v>51505874.664231323</v>
      </c>
    </row>
    <row r="51" spans="1:33" ht="15" x14ac:dyDescent="0.2">
      <c r="A51" s="193">
        <v>47788</v>
      </c>
      <c r="B51" s="194">
        <v>129166727.316322</v>
      </c>
      <c r="C51" s="94" t="s">
        <v>35</v>
      </c>
      <c r="D51" s="95">
        <v>19</v>
      </c>
      <c r="E51" s="148">
        <v>33638.164336039263</v>
      </c>
      <c r="F51" s="149">
        <v>16301.804793697276</v>
      </c>
      <c r="G51" s="149">
        <v>9861.9612111479692</v>
      </c>
      <c r="H51" s="149">
        <v>16643.164047338461</v>
      </c>
      <c r="I51" s="149">
        <v>62558.671228882878</v>
      </c>
      <c r="J51" s="149">
        <v>134596.23316385638</v>
      </c>
      <c r="K51" s="149">
        <v>183945.21325748318</v>
      </c>
      <c r="L51" s="149">
        <v>146764.75725612039</v>
      </c>
      <c r="M51" s="149">
        <v>173909.02574332102</v>
      </c>
      <c r="N51" s="149">
        <v>189143.70874785117</v>
      </c>
      <c r="O51" s="149">
        <v>203257.64287593332</v>
      </c>
      <c r="P51" s="149">
        <v>214196.30264395106</v>
      </c>
      <c r="Q51" s="149">
        <v>208084.59150815068</v>
      </c>
      <c r="R51" s="149">
        <v>194823.96762654046</v>
      </c>
      <c r="S51" s="149">
        <v>195119.79844807388</v>
      </c>
      <c r="T51" s="149">
        <v>189096.35605356557</v>
      </c>
      <c r="U51" s="149">
        <v>183177.7043952145</v>
      </c>
      <c r="V51" s="149">
        <v>381358.27986026317</v>
      </c>
      <c r="W51" s="149">
        <v>408749.67534534587</v>
      </c>
      <c r="X51" s="149">
        <v>404864.12147997244</v>
      </c>
      <c r="Y51" s="149">
        <v>377758.25065006461</v>
      </c>
      <c r="Z51" s="149">
        <v>324434.04755406687</v>
      </c>
      <c r="AA51" s="149">
        <v>255407.69268690288</v>
      </c>
      <c r="AB51" s="150">
        <v>195429.26016181966</v>
      </c>
      <c r="AC51" s="151">
        <v>89359287.506436467</v>
      </c>
      <c r="AD51" s="1">
        <v>36053903.250675723</v>
      </c>
      <c r="AF51" s="1" t="s">
        <v>1</v>
      </c>
      <c r="AG51" s="1">
        <v>11</v>
      </c>
    </row>
    <row r="52" spans="1:33" ht="15" x14ac:dyDescent="0.2">
      <c r="A52" s="191"/>
      <c r="B52" s="194"/>
      <c r="C52" s="100" t="s">
        <v>36</v>
      </c>
      <c r="D52" s="101">
        <v>5</v>
      </c>
      <c r="E52" s="145">
        <v>47021.414459668311</v>
      </c>
      <c r="F52" s="146">
        <v>26424.041360990403</v>
      </c>
      <c r="G52" s="146">
        <v>16753.751249881028</v>
      </c>
      <c r="H52" s="146">
        <v>17314.048955780981</v>
      </c>
      <c r="I52" s="146">
        <v>35771.676113937523</v>
      </c>
      <c r="J52" s="146">
        <v>58409.935802755004</v>
      </c>
      <c r="K52" s="146">
        <v>114503.65336265873</v>
      </c>
      <c r="L52" s="146">
        <v>101601.90524777508</v>
      </c>
      <c r="M52" s="146">
        <v>147078.99028718274</v>
      </c>
      <c r="N52" s="146">
        <v>174040.63640618534</v>
      </c>
      <c r="O52" s="146">
        <v>191604.01893674707</v>
      </c>
      <c r="P52" s="146">
        <v>199326.9542868867</v>
      </c>
      <c r="Q52" s="146">
        <v>193925.33854104584</v>
      </c>
      <c r="R52" s="146">
        <v>173419.74750710354</v>
      </c>
      <c r="S52" s="146">
        <v>153899.50519027718</v>
      </c>
      <c r="T52" s="146">
        <v>142144.55562774473</v>
      </c>
      <c r="U52" s="146">
        <v>135588.86626796966</v>
      </c>
      <c r="V52" s="146">
        <v>341869.98137175996</v>
      </c>
      <c r="W52" s="146">
        <v>369045.43506488518</v>
      </c>
      <c r="X52" s="146">
        <v>362808.51240070112</v>
      </c>
      <c r="Y52" s="146">
        <v>340225.1927743823</v>
      </c>
      <c r="Z52" s="146">
        <v>299536.80313065497</v>
      </c>
      <c r="AA52" s="146">
        <v>247820.08085174672</v>
      </c>
      <c r="AB52" s="147">
        <v>197847.83560271442</v>
      </c>
      <c r="AC52" s="152">
        <v>20439914.404007174</v>
      </c>
      <c r="AD52" s="1">
        <v>8063152.5914945882</v>
      </c>
      <c r="AF52" s="1" t="s">
        <v>3</v>
      </c>
      <c r="AG52" s="1">
        <v>11</v>
      </c>
    </row>
    <row r="53" spans="1:33" ht="15" x14ac:dyDescent="0.2">
      <c r="A53" s="191"/>
      <c r="B53" s="194"/>
      <c r="C53" s="106" t="s">
        <v>37</v>
      </c>
      <c r="D53" s="107">
        <v>6</v>
      </c>
      <c r="E53" s="143">
        <v>40286.99728276729</v>
      </c>
      <c r="F53" s="143">
        <v>19529.512380676417</v>
      </c>
      <c r="G53" s="143">
        <v>8886.6147838938414</v>
      </c>
      <c r="H53" s="143">
        <v>4317.381742395306</v>
      </c>
      <c r="I53" s="143">
        <v>8916.2366398295344</v>
      </c>
      <c r="J53" s="143">
        <v>11525.198706754893</v>
      </c>
      <c r="K53" s="143">
        <v>44388.601349505661</v>
      </c>
      <c r="L53" s="143">
        <v>22597.835506410622</v>
      </c>
      <c r="M53" s="143">
        <v>70704.491209429994</v>
      </c>
      <c r="N53" s="143">
        <v>107208.82133831321</v>
      </c>
      <c r="O53" s="143">
        <v>129435.53669965004</v>
      </c>
      <c r="P53" s="143">
        <v>141617.31489677483</v>
      </c>
      <c r="Q53" s="143">
        <v>142988.60055898956</v>
      </c>
      <c r="R53" s="143">
        <v>130633.6940806613</v>
      </c>
      <c r="S53" s="143">
        <v>113148.01961160332</v>
      </c>
      <c r="T53" s="143">
        <v>101264.76557988198</v>
      </c>
      <c r="U53" s="143">
        <v>95387.357325769422</v>
      </c>
      <c r="V53" s="143">
        <v>306260.16108760028</v>
      </c>
      <c r="W53" s="143">
        <v>346749.23760759085</v>
      </c>
      <c r="X53" s="143">
        <v>353039.08412691753</v>
      </c>
      <c r="Y53" s="143">
        <v>333013.05469323875</v>
      </c>
      <c r="Z53" s="143">
        <v>288676.72123309807</v>
      </c>
      <c r="AA53" s="143">
        <v>228835.38992262035</v>
      </c>
      <c r="AB53" s="144">
        <v>178510.27261535873</v>
      </c>
      <c r="AC53" s="153">
        <v>19367525.405878395</v>
      </c>
      <c r="AD53" s="1">
        <v>6329918.6208449062</v>
      </c>
      <c r="AF53" s="1" t="s">
        <v>2</v>
      </c>
      <c r="AG53" s="1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>
        <v>1115954.1783796912</v>
      </c>
      <c r="F54" s="109">
        <v>559031.57216925872</v>
      </c>
      <c r="G54" s="109">
        <v>324465.70796457963</v>
      </c>
      <c r="H54" s="109">
        <v>428694.65213270747</v>
      </c>
      <c r="I54" s="109">
        <v>1420970.5537574396</v>
      </c>
      <c r="J54" s="109">
        <v>2918529.3013675758</v>
      </c>
      <c r="K54" s="109">
        <v>4333808.9268025076</v>
      </c>
      <c r="L54" s="109">
        <v>3432126.9271436268</v>
      </c>
      <c r="M54" s="109">
        <v>4463893.3878155928</v>
      </c>
      <c r="N54" s="109">
        <v>5107186.5762699777</v>
      </c>
      <c r="O54" s="109">
        <v>5596528.5295243692</v>
      </c>
      <c r="P54" s="109">
        <v>5916068.411050152</v>
      </c>
      <c r="Q54" s="109">
        <v>5781165.5347140292</v>
      </c>
      <c r="R54" s="109">
        <v>5352556.286923755</v>
      </c>
      <c r="S54" s="109">
        <v>5155661.8141344097</v>
      </c>
      <c r="T54" s="109">
        <v>4911142.1366357608</v>
      </c>
      <c r="U54" s="109">
        <v>4730644.8588035405</v>
      </c>
      <c r="V54" s="109">
        <v>10792718.1907294</v>
      </c>
      <c r="W54" s="109">
        <v>11691966.432531543</v>
      </c>
      <c r="X54" s="109">
        <v>11624695.374884486</v>
      </c>
      <c r="Y54" s="109">
        <v>10876611.054382572</v>
      </c>
      <c r="Z54" s="109">
        <v>9393991.2465791348</v>
      </c>
      <c r="AA54" s="109">
        <v>7464858.9048456103</v>
      </c>
      <c r="AB54" s="142">
        <v>5773456.7567802984</v>
      </c>
      <c r="AC54" s="152">
        <v>129166727.31632203</v>
      </c>
      <c r="AD54" s="152">
        <v>50446974.463015221</v>
      </c>
    </row>
    <row r="55" spans="1:33" ht="15" x14ac:dyDescent="0.2">
      <c r="A55" s="193">
        <v>47818</v>
      </c>
      <c r="B55" s="194">
        <v>127328696.38351491</v>
      </c>
      <c r="C55" s="94" t="s">
        <v>35</v>
      </c>
      <c r="D55" s="95">
        <v>21</v>
      </c>
      <c r="E55" s="148">
        <v>39805.302803874612</v>
      </c>
      <c r="F55" s="149">
        <v>19943.226533731358</v>
      </c>
      <c r="G55" s="149">
        <v>12334.370884876411</v>
      </c>
      <c r="H55" s="149">
        <v>16824.658800342073</v>
      </c>
      <c r="I55" s="149">
        <v>49837.767155315654</v>
      </c>
      <c r="J55" s="149">
        <v>92285.744391323518</v>
      </c>
      <c r="K55" s="149">
        <v>149362.13963072529</v>
      </c>
      <c r="L55" s="149">
        <v>127783.00100265151</v>
      </c>
      <c r="M55" s="149">
        <v>162021.97441105341</v>
      </c>
      <c r="N55" s="149">
        <v>181143.44152416929</v>
      </c>
      <c r="O55" s="149">
        <v>196137.36753218001</v>
      </c>
      <c r="P55" s="149">
        <v>204848.24606596475</v>
      </c>
      <c r="Q55" s="149">
        <v>200766.75569338337</v>
      </c>
      <c r="R55" s="149">
        <v>185727.72016794898</v>
      </c>
      <c r="S55" s="149">
        <v>182299.95810860099</v>
      </c>
      <c r="T55" s="149">
        <v>175207.0342116252</v>
      </c>
      <c r="U55" s="149">
        <v>168927.98916602129</v>
      </c>
      <c r="V55" s="149">
        <v>358169.81816409196</v>
      </c>
      <c r="W55" s="149">
        <v>394470.11477509583</v>
      </c>
      <c r="X55" s="149">
        <v>391230.36611298611</v>
      </c>
      <c r="Y55" s="149">
        <v>368337.54798112588</v>
      </c>
      <c r="Z55" s="149">
        <v>324944.57743623154</v>
      </c>
      <c r="AA55" s="149">
        <v>264903.61412888626</v>
      </c>
      <c r="AB55" s="150">
        <v>207929.33445096679</v>
      </c>
      <c r="AC55" s="151">
        <v>93980083.493796617</v>
      </c>
      <c r="AD55" s="1">
        <v>37482133.245555572</v>
      </c>
      <c r="AF55" s="1" t="s">
        <v>1</v>
      </c>
      <c r="AG55" s="1">
        <v>12</v>
      </c>
    </row>
    <row r="56" spans="1:33" ht="15" x14ac:dyDescent="0.2">
      <c r="A56" s="191"/>
      <c r="B56" s="194"/>
      <c r="C56" s="100" t="s">
        <v>36</v>
      </c>
      <c r="D56" s="101">
        <v>4</v>
      </c>
      <c r="E56" s="145">
        <v>53493.257979980022</v>
      </c>
      <c r="F56" s="146">
        <v>31160.149147324555</v>
      </c>
      <c r="G56" s="146">
        <v>20798.264516441617</v>
      </c>
      <c r="H56" s="146">
        <v>20377.235308876312</v>
      </c>
      <c r="I56" s="146">
        <v>39647.502403406281</v>
      </c>
      <c r="J56" s="146">
        <v>58915.275865882249</v>
      </c>
      <c r="K56" s="146">
        <v>107000.01529909241</v>
      </c>
      <c r="L56" s="146">
        <v>91528.355032272419</v>
      </c>
      <c r="M56" s="146">
        <v>134635.07406552555</v>
      </c>
      <c r="N56" s="146">
        <v>161571.12482991719</v>
      </c>
      <c r="O56" s="146">
        <v>178035.71047608671</v>
      </c>
      <c r="P56" s="146">
        <v>184572.21920752706</v>
      </c>
      <c r="Q56" s="146">
        <v>179431.54291787502</v>
      </c>
      <c r="R56" s="146">
        <v>158205.8962087587</v>
      </c>
      <c r="S56" s="146">
        <v>140302.15866800645</v>
      </c>
      <c r="T56" s="146">
        <v>130861.02076785476</v>
      </c>
      <c r="U56" s="146">
        <v>121937.58474221984</v>
      </c>
      <c r="V56" s="146">
        <v>320450.71237104165</v>
      </c>
      <c r="W56" s="146">
        <v>355355.63113777502</v>
      </c>
      <c r="X56" s="146">
        <v>345588.75097508187</v>
      </c>
      <c r="Y56" s="146">
        <v>324873.2026066783</v>
      </c>
      <c r="Z56" s="146">
        <v>294625.63517124468</v>
      </c>
      <c r="AA56" s="146">
        <v>250540.99190092023</v>
      </c>
      <c r="AB56" s="147">
        <v>204378.34889367386</v>
      </c>
      <c r="AC56" s="152">
        <v>15633142.641973853</v>
      </c>
      <c r="AD56" s="1">
        <v>5924322.747664175</v>
      </c>
      <c r="AF56" s="1" t="s">
        <v>3</v>
      </c>
      <c r="AG56" s="1">
        <v>12</v>
      </c>
    </row>
    <row r="57" spans="1:33" ht="15" x14ac:dyDescent="0.2">
      <c r="A57" s="191"/>
      <c r="B57" s="194"/>
      <c r="C57" s="106" t="s">
        <v>37</v>
      </c>
      <c r="D57" s="107">
        <v>6</v>
      </c>
      <c r="E57" s="143">
        <v>53940.65344630531</v>
      </c>
      <c r="F57" s="143">
        <v>32119.138799887158</v>
      </c>
      <c r="G57" s="143">
        <v>18258.584113575929</v>
      </c>
      <c r="H57" s="143">
        <v>10474.60056019878</v>
      </c>
      <c r="I57" s="143">
        <v>12615.141879371182</v>
      </c>
      <c r="J57" s="143">
        <v>14977.982139553764</v>
      </c>
      <c r="K57" s="143">
        <v>38423.308154797196</v>
      </c>
      <c r="L57" s="143">
        <v>15880.485875947901</v>
      </c>
      <c r="M57" s="143">
        <v>51169.199282360445</v>
      </c>
      <c r="N57" s="143">
        <v>80823.733787509846</v>
      </c>
      <c r="O57" s="143">
        <v>100815.7962647524</v>
      </c>
      <c r="P57" s="143">
        <v>112348.68961829173</v>
      </c>
      <c r="Q57" s="143">
        <v>115295.86292518092</v>
      </c>
      <c r="R57" s="143">
        <v>105285.71695604431</v>
      </c>
      <c r="S57" s="143">
        <v>89965.40280185634</v>
      </c>
      <c r="T57" s="143">
        <v>79633.926744391225</v>
      </c>
      <c r="U57" s="143">
        <v>75174.437204916525</v>
      </c>
      <c r="V57" s="143">
        <v>277448.79512843821</v>
      </c>
      <c r="W57" s="143">
        <v>321674.69693987287</v>
      </c>
      <c r="X57" s="143">
        <v>331242.15884162014</v>
      </c>
      <c r="Y57" s="143">
        <v>320268.6649951468</v>
      </c>
      <c r="Z57" s="143">
        <v>285319.95652561309</v>
      </c>
      <c r="AA57" s="143">
        <v>229261.03062089309</v>
      </c>
      <c r="AB57" s="144">
        <v>180160.41101754783</v>
      </c>
      <c r="AC57" s="153">
        <v>17715470.247744434</v>
      </c>
      <c r="AD57" s="1">
        <v>4958359.5087675098</v>
      </c>
      <c r="AF57" s="1" t="s">
        <v>2</v>
      </c>
      <c r="AG57" s="1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>
        <v>1373528.3114791189</v>
      </c>
      <c r="F58" s="109">
        <v>736163.18659697962</v>
      </c>
      <c r="G58" s="109">
        <v>451766.35132962663</v>
      </c>
      <c r="H58" s="109">
        <v>497674.37940388144</v>
      </c>
      <c r="I58" s="109">
        <v>1280873.9711514809</v>
      </c>
      <c r="J58" s="109">
        <v>2263529.6285186457</v>
      </c>
      <c r="K58" s="109">
        <v>3795144.8423703839</v>
      </c>
      <c r="L58" s="109">
        <v>3144839.3564404584</v>
      </c>
      <c r="M58" s="109">
        <v>4248016.9545883862</v>
      </c>
      <c r="N58" s="109">
        <v>4935239.1740522832</v>
      </c>
      <c r="O58" s="109">
        <v>5435922.3376686415</v>
      </c>
      <c r="P58" s="109">
        <v>5714194.181925118</v>
      </c>
      <c r="Q58" s="109">
        <v>5625603.2187836366</v>
      </c>
      <c r="R58" s="109">
        <v>5164820.0100982282</v>
      </c>
      <c r="S58" s="109">
        <v>4929300.1717637852</v>
      </c>
      <c r="T58" s="109">
        <v>4680595.3619818948</v>
      </c>
      <c r="U58" s="109">
        <v>4486284.7346848259</v>
      </c>
      <c r="V58" s="109">
        <v>10468061.801700728</v>
      </c>
      <c r="W58" s="109">
        <v>11635343.116467351</v>
      </c>
      <c r="X58" s="109">
        <v>11585645.645322757</v>
      </c>
      <c r="Y58" s="109">
        <v>10956193.308001239</v>
      </c>
      <c r="Z58" s="109">
        <v>9714258.4059995189</v>
      </c>
      <c r="AA58" s="109">
        <v>7940706.0480356496</v>
      </c>
      <c r="AB58" s="142">
        <v>6264991.8851502854</v>
      </c>
      <c r="AC58" s="152">
        <v>127328696.38351491</v>
      </c>
      <c r="AD58" s="152">
        <v>48364815.501987256</v>
      </c>
    </row>
    <row r="59" spans="1:33" s="5" customFormat="1" x14ac:dyDescent="0.2">
      <c r="AD59" s="172">
        <v>595403235.0453757</v>
      </c>
    </row>
    <row r="60" spans="1:33" s="5" customFormat="1" ht="15.75" x14ac:dyDescent="0.2">
      <c r="B60" s="38" t="s">
        <v>44</v>
      </c>
      <c r="Z60" s="6"/>
      <c r="AA60" s="6"/>
      <c r="AB60" s="6"/>
    </row>
    <row r="61" spans="1:33" s="5" customFormat="1" ht="18" x14ac:dyDescent="0.25">
      <c r="B61" s="38" t="s">
        <v>51</v>
      </c>
      <c r="W61" s="37"/>
      <c r="Z61" s="7" t="s">
        <v>58</v>
      </c>
    </row>
  </sheetData>
  <mergeCells count="26">
    <mergeCell ref="D2:E2"/>
    <mergeCell ref="C9:D9"/>
    <mergeCell ref="A11:A14"/>
    <mergeCell ref="B11:B14"/>
    <mergeCell ref="A15:A18"/>
    <mergeCell ref="B15:B18"/>
    <mergeCell ref="A19:A22"/>
    <mergeCell ref="B19:B22"/>
    <mergeCell ref="A23:A26"/>
    <mergeCell ref="B23:B26"/>
    <mergeCell ref="A27:A30"/>
    <mergeCell ref="B27:B30"/>
    <mergeCell ref="A31:A34"/>
    <mergeCell ref="B31:B34"/>
    <mergeCell ref="A35:A38"/>
    <mergeCell ref="B35:B38"/>
    <mergeCell ref="A39:A42"/>
    <mergeCell ref="B39:B42"/>
    <mergeCell ref="A55:A58"/>
    <mergeCell ref="B55:B58"/>
    <mergeCell ref="A43:A46"/>
    <mergeCell ref="B43:B46"/>
    <mergeCell ref="A47:A50"/>
    <mergeCell ref="B47:B50"/>
    <mergeCell ref="A51:A54"/>
    <mergeCell ref="B51:B54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90050-BE97-468F-A948-68467C4503B5}">
  <sheetPr>
    <tabColor theme="3" tint="0.39997558519241921"/>
    <pageSetUpPr fitToPage="1"/>
  </sheetPr>
  <dimension ref="A1:AG61"/>
  <sheetViews>
    <sheetView showGridLines="0" zoomScale="90" workbookViewId="0">
      <pane xSplit="4" ySplit="10" topLeftCell="E98" activePane="bottomRight" state="frozen"/>
      <selection activeCell="C26" sqref="C26"/>
      <selection pane="topRight" activeCell="C26" sqref="C26"/>
      <selection pane="bottomLeft" activeCell="C26" sqref="C26"/>
      <selection pane="bottomRight" activeCell="C26" sqref="C26"/>
    </sheetView>
  </sheetViews>
  <sheetFormatPr baseColWidth="10" defaultColWidth="0" defaultRowHeight="12.75" x14ac:dyDescent="0.2"/>
  <cols>
    <col min="1" max="1" width="8.28515625" style="1" customWidth="1"/>
    <col min="2" max="2" width="15.5703125" style="1" customWidth="1"/>
    <col min="3" max="4" width="13.28515625" style="1" customWidth="1"/>
    <col min="5" max="5" width="14.42578125" style="1" customWidth="1"/>
    <col min="6" max="8" width="12.7109375" style="1" bestFit="1" customWidth="1"/>
    <col min="9" max="21" width="14.42578125" style="1" bestFit="1" customWidth="1"/>
    <col min="22" max="25" width="15.5703125" style="1" bestFit="1" customWidth="1"/>
    <col min="26" max="26" width="16" style="1" customWidth="1"/>
    <col min="27" max="28" width="14.42578125" style="1" bestFit="1" customWidth="1"/>
    <col min="29" max="29" width="17.7109375" style="1" customWidth="1"/>
    <col min="30" max="30" width="19.85546875" style="1" customWidth="1"/>
    <col min="31" max="31" width="3.42578125" style="1" hidden="1" customWidth="1"/>
    <col min="32" max="32" width="5.28515625" style="1" hidden="1" customWidth="1"/>
    <col min="33" max="33" width="9.85546875" style="1" hidden="1" customWidth="1"/>
    <col min="34" max="16384" width="3.42578125" style="1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">
        <v>110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83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>
        <v>2031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93" customFormat="1" ht="32.25" thickBot="1" x14ac:dyDescent="0.25">
      <c r="A10" s="3" t="s">
        <v>119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47849</v>
      </c>
      <c r="B11" s="194">
        <v>123626420.40473583</v>
      </c>
      <c r="C11" s="94" t="s">
        <v>35</v>
      </c>
      <c r="D11" s="95">
        <v>21</v>
      </c>
      <c r="E11" s="148">
        <v>37094.469355224479</v>
      </c>
      <c r="F11" s="149">
        <v>19492.625600430947</v>
      </c>
      <c r="G11" s="149">
        <v>12467.084016927789</v>
      </c>
      <c r="H11" s="149">
        <v>16890.605227971246</v>
      </c>
      <c r="I11" s="149">
        <v>53602.885254869885</v>
      </c>
      <c r="J11" s="149">
        <v>109980.65092150349</v>
      </c>
      <c r="K11" s="149">
        <v>152239.99026306515</v>
      </c>
      <c r="L11" s="149">
        <v>113379.93867927229</v>
      </c>
      <c r="M11" s="149">
        <v>147149.47315654118</v>
      </c>
      <c r="N11" s="149">
        <v>167856.72600701233</v>
      </c>
      <c r="O11" s="149">
        <v>186972.02277880817</v>
      </c>
      <c r="P11" s="149">
        <v>198713.27805534174</v>
      </c>
      <c r="Q11" s="149">
        <v>194129.89599653837</v>
      </c>
      <c r="R11" s="149">
        <v>181676.80670559633</v>
      </c>
      <c r="S11" s="149">
        <v>179832.54654818904</v>
      </c>
      <c r="T11" s="149">
        <v>172045.21169121392</v>
      </c>
      <c r="U11" s="149">
        <v>162061.82853292135</v>
      </c>
      <c r="V11" s="149">
        <v>348264.63660954154</v>
      </c>
      <c r="W11" s="149">
        <v>385637.91321809433</v>
      </c>
      <c r="X11" s="149">
        <v>398161.02419466444</v>
      </c>
      <c r="Y11" s="149">
        <v>375863.47266485589</v>
      </c>
      <c r="Z11" s="149">
        <v>326187.39402562805</v>
      </c>
      <c r="AA11" s="149">
        <v>259595.8996822123</v>
      </c>
      <c r="AB11" s="150">
        <v>197460.32903841237</v>
      </c>
      <c r="AC11" s="151">
        <v>92331890.872721568</v>
      </c>
      <c r="AD11" s="1">
        <v>35780172.291180134</v>
      </c>
      <c r="AF11" s="1" t="s">
        <v>1</v>
      </c>
      <c r="AG11" s="1">
        <v>1</v>
      </c>
    </row>
    <row r="12" spans="1:33" ht="15" x14ac:dyDescent="0.2">
      <c r="A12" s="191"/>
      <c r="B12" s="194"/>
      <c r="C12" s="100" t="s">
        <v>36</v>
      </c>
      <c r="D12" s="101">
        <v>4</v>
      </c>
      <c r="E12" s="145">
        <v>48709.581648335479</v>
      </c>
      <c r="F12" s="146">
        <v>26325.02769020712</v>
      </c>
      <c r="G12" s="146">
        <v>17439.118210590921</v>
      </c>
      <c r="H12" s="146">
        <v>17342.21225927223</v>
      </c>
      <c r="I12" s="146">
        <v>32991.876463289693</v>
      </c>
      <c r="J12" s="146">
        <v>53261.562587583248</v>
      </c>
      <c r="K12" s="146">
        <v>91423.956873280316</v>
      </c>
      <c r="L12" s="146">
        <v>61428.265424299432</v>
      </c>
      <c r="M12" s="146">
        <v>106221.51450441995</v>
      </c>
      <c r="N12" s="146">
        <v>138438.2436460524</v>
      </c>
      <c r="O12" s="146">
        <v>161401.91131162975</v>
      </c>
      <c r="P12" s="146">
        <v>172141.68049112661</v>
      </c>
      <c r="Q12" s="146">
        <v>168398.68111723626</v>
      </c>
      <c r="R12" s="146">
        <v>150296.89358177758</v>
      </c>
      <c r="S12" s="146">
        <v>133317.76737587905</v>
      </c>
      <c r="T12" s="146">
        <v>119710.99323631442</v>
      </c>
      <c r="U12" s="146">
        <v>110125.0383973438</v>
      </c>
      <c r="V12" s="146">
        <v>308086.94050338923</v>
      </c>
      <c r="W12" s="146">
        <v>346919.27479691576</v>
      </c>
      <c r="X12" s="146">
        <v>355599.24618281075</v>
      </c>
      <c r="Y12" s="146">
        <v>337444.05178770673</v>
      </c>
      <c r="Z12" s="146">
        <v>299749.0197370805</v>
      </c>
      <c r="AA12" s="146">
        <v>251352.64230840481</v>
      </c>
      <c r="AB12" s="147">
        <v>202527.51831890407</v>
      </c>
      <c r="AC12" s="152">
        <v>14842612.073815402</v>
      </c>
      <c r="AD12" s="1">
        <v>5285923.9563443176</v>
      </c>
      <c r="AF12" s="1" t="s">
        <v>3</v>
      </c>
      <c r="AG12" s="1">
        <v>1</v>
      </c>
    </row>
    <row r="13" spans="1:33" ht="15" x14ac:dyDescent="0.2">
      <c r="A13" s="191"/>
      <c r="B13" s="194"/>
      <c r="C13" s="106" t="s">
        <v>37</v>
      </c>
      <c r="D13" s="107">
        <v>6</v>
      </c>
      <c r="E13" s="143">
        <v>50805.349365746893</v>
      </c>
      <c r="F13" s="143">
        <v>28917.224956713078</v>
      </c>
      <c r="G13" s="143">
        <v>14757.14485012964</v>
      </c>
      <c r="H13" s="143">
        <v>8319.3150996896529</v>
      </c>
      <c r="I13" s="143">
        <v>10584.525582881839</v>
      </c>
      <c r="J13" s="143">
        <v>13047.302382626809</v>
      </c>
      <c r="K13" s="143">
        <v>29694.557291631092</v>
      </c>
      <c r="L13" s="143">
        <v>2880.8855968261582</v>
      </c>
      <c r="M13" s="143">
        <v>30400.546052522423</v>
      </c>
      <c r="N13" s="143">
        <v>61357.800352118007</v>
      </c>
      <c r="O13" s="143">
        <v>82600.390448859194</v>
      </c>
      <c r="P13" s="143">
        <v>97819.021466367121</v>
      </c>
      <c r="Q13" s="143">
        <v>103545.19403356868</v>
      </c>
      <c r="R13" s="143">
        <v>94928.912247943794</v>
      </c>
      <c r="S13" s="143">
        <v>79826.004299949753</v>
      </c>
      <c r="T13" s="143">
        <v>67309.580167230786</v>
      </c>
      <c r="U13" s="143">
        <v>61343.050978785817</v>
      </c>
      <c r="V13" s="143">
        <v>264489.68438573478</v>
      </c>
      <c r="W13" s="143">
        <v>311765.68343155796</v>
      </c>
      <c r="X13" s="143">
        <v>331562.70393398253</v>
      </c>
      <c r="Y13" s="143">
        <v>316267.62434108224</v>
      </c>
      <c r="Z13" s="143">
        <v>277930.0105703497</v>
      </c>
      <c r="AA13" s="143">
        <v>224106.46093757552</v>
      </c>
      <c r="AB13" s="144">
        <v>177727.2702592687</v>
      </c>
      <c r="AC13" s="153">
        <v>16451917.458198853</v>
      </c>
      <c r="AD13" s="1">
        <v>4092068.3138650311</v>
      </c>
      <c r="AF13" s="1" t="s">
        <v>2</v>
      </c>
      <c r="AG13" s="1">
        <v>1</v>
      </c>
    </row>
    <row r="14" spans="1:33" ht="15.75" thickBot="1" x14ac:dyDescent="0.25">
      <c r="A14" s="192"/>
      <c r="B14" s="195"/>
      <c r="C14" s="122" t="s">
        <v>34</v>
      </c>
      <c r="D14" s="123">
        <v>31</v>
      </c>
      <c r="E14" s="109">
        <v>1278654.2792475373</v>
      </c>
      <c r="F14" s="109">
        <v>688148.59811015683</v>
      </c>
      <c r="G14" s="109">
        <v>420108.10629862512</v>
      </c>
      <c r="H14" s="109">
        <v>473987.44942262297</v>
      </c>
      <c r="I14" s="109">
        <v>1321135.2497027174</v>
      </c>
      <c r="J14" s="109">
        <v>2600923.7339976667</v>
      </c>
      <c r="K14" s="109">
        <v>3740902.9667672762</v>
      </c>
      <c r="L14" s="109">
        <v>2643977.0875428724</v>
      </c>
      <c r="M14" s="109">
        <v>3697428.2706201794</v>
      </c>
      <c r="N14" s="109">
        <v>4446891.0228441767</v>
      </c>
      <c r="O14" s="109">
        <v>5067622.4662946463</v>
      </c>
      <c r="P14" s="109">
        <v>5448459.6899248855</v>
      </c>
      <c r="Q14" s="109">
        <v>5371593.7045976631</v>
      </c>
      <c r="R14" s="109">
        <v>4985973.9886322962</v>
      </c>
      <c r="S14" s="109">
        <v>4788710.5728151845</v>
      </c>
      <c r="T14" s="109">
        <v>4495650.8994641351</v>
      </c>
      <c r="U14" s="109">
        <v>4211856.8586534383</v>
      </c>
      <c r="V14" s="109">
        <v>10132843.23712834</v>
      </c>
      <c r="W14" s="109">
        <v>11356667.377356993</v>
      </c>
      <c r="X14" s="109">
        <v>11773154.716423092</v>
      </c>
      <c r="Y14" s="109">
        <v>11140514.879159292</v>
      </c>
      <c r="Z14" s="109">
        <v>9716511.4169086087</v>
      </c>
      <c r="AA14" s="109">
        <v>7801563.2281855308</v>
      </c>
      <c r="AB14" s="142">
        <v>6023140.6046378883</v>
      </c>
      <c r="AC14" s="152">
        <v>123626420.40473583</v>
      </c>
      <c r="AD14" s="152">
        <v>45158164.561389484</v>
      </c>
    </row>
    <row r="15" spans="1:33" ht="15" x14ac:dyDescent="0.2">
      <c r="A15" s="191">
        <v>47880</v>
      </c>
      <c r="B15" s="194">
        <v>127731056.06350857</v>
      </c>
      <c r="C15" s="94" t="s">
        <v>35</v>
      </c>
      <c r="D15" s="95">
        <v>20</v>
      </c>
      <c r="E15" s="148">
        <v>41207.600731603234</v>
      </c>
      <c r="F15" s="149">
        <v>24255.666151502581</v>
      </c>
      <c r="G15" s="149">
        <v>17948.173680299813</v>
      </c>
      <c r="H15" s="149">
        <v>26157.754817719549</v>
      </c>
      <c r="I15" s="149">
        <v>85420.445659545585</v>
      </c>
      <c r="J15" s="149">
        <v>187363.11946048567</v>
      </c>
      <c r="K15" s="149">
        <v>203345.03465874583</v>
      </c>
      <c r="L15" s="149">
        <v>142903.20415568579</v>
      </c>
      <c r="M15" s="149">
        <v>168293.56636267403</v>
      </c>
      <c r="N15" s="149">
        <v>183681.28109620404</v>
      </c>
      <c r="O15" s="149">
        <v>200659.9407877647</v>
      </c>
      <c r="P15" s="149">
        <v>209219.03121931636</v>
      </c>
      <c r="Q15" s="149">
        <v>199982.00667140266</v>
      </c>
      <c r="R15" s="149">
        <v>189612.99630371391</v>
      </c>
      <c r="S15" s="149">
        <v>193200.31025973734</v>
      </c>
      <c r="T15" s="149">
        <v>190441.6628093383</v>
      </c>
      <c r="U15" s="149">
        <v>183205.68481619476</v>
      </c>
      <c r="V15" s="149">
        <v>368826.61450754199</v>
      </c>
      <c r="W15" s="149">
        <v>404212.03054342855</v>
      </c>
      <c r="X15" s="149">
        <v>423970.12448349537</v>
      </c>
      <c r="Y15" s="149">
        <v>399421.74410741747</v>
      </c>
      <c r="Z15" s="149">
        <v>343709.44033424958</v>
      </c>
      <c r="AA15" s="149">
        <v>267447.45793952601</v>
      </c>
      <c r="AB15" s="150">
        <v>202195.1660140215</v>
      </c>
      <c r="AC15" s="151">
        <v>97133601.151432276</v>
      </c>
      <c r="AD15" s="1">
        <v>37223993.689640641</v>
      </c>
      <c r="AF15" s="1" t="s">
        <v>1</v>
      </c>
      <c r="AG15" s="1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>
        <v>55758.560005274026</v>
      </c>
      <c r="F16" s="146">
        <v>36191.034109770066</v>
      </c>
      <c r="G16" s="146">
        <v>28063.012803583239</v>
      </c>
      <c r="H16" s="146">
        <v>30123.558563747705</v>
      </c>
      <c r="I16" s="146">
        <v>50233.672505608258</v>
      </c>
      <c r="J16" s="146">
        <v>82046.017788557569</v>
      </c>
      <c r="K16" s="146">
        <v>131467.18929804934</v>
      </c>
      <c r="L16" s="146">
        <v>102874.3552510514</v>
      </c>
      <c r="M16" s="146">
        <v>149989.7260272477</v>
      </c>
      <c r="N16" s="146">
        <v>180911.11081172418</v>
      </c>
      <c r="O16" s="146">
        <v>198347.17033975985</v>
      </c>
      <c r="P16" s="146">
        <v>206474.2060807774</v>
      </c>
      <c r="Q16" s="146">
        <v>200605.3545942395</v>
      </c>
      <c r="R16" s="146">
        <v>179154.02588276035</v>
      </c>
      <c r="S16" s="146">
        <v>157641.23572393466</v>
      </c>
      <c r="T16" s="146">
        <v>142983.98198322044</v>
      </c>
      <c r="U16" s="146">
        <v>134152.68193757694</v>
      </c>
      <c r="V16" s="146">
        <v>333229.24479575461</v>
      </c>
      <c r="W16" s="146">
        <v>369212.80163994513</v>
      </c>
      <c r="X16" s="146">
        <v>380443.49799636286</v>
      </c>
      <c r="Y16" s="146">
        <v>359972.04501554469</v>
      </c>
      <c r="Z16" s="146">
        <v>317327.31461584161</v>
      </c>
      <c r="AA16" s="146">
        <v>261900.93157665807</v>
      </c>
      <c r="AB16" s="147">
        <v>210859.78372289523</v>
      </c>
      <c r="AC16" s="152">
        <v>17199850.052279539</v>
      </c>
      <c r="AD16" s="1">
        <v>6612535.3945291694</v>
      </c>
      <c r="AF16" s="1" t="s">
        <v>3</v>
      </c>
      <c r="AG16" s="1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>
        <v>52106.961755034768</v>
      </c>
      <c r="F17" s="143">
        <v>29842.830215808666</v>
      </c>
      <c r="G17" s="143">
        <v>18568.255731216977</v>
      </c>
      <c r="H17" s="143">
        <v>13377.817288200125</v>
      </c>
      <c r="I17" s="143">
        <v>17397.908856830411</v>
      </c>
      <c r="J17" s="143">
        <v>28434.06806856798</v>
      </c>
      <c r="K17" s="143">
        <v>53659.436035024926</v>
      </c>
      <c r="L17" s="143">
        <v>18154.325424148836</v>
      </c>
      <c r="M17" s="143">
        <v>66185.193873030439</v>
      </c>
      <c r="N17" s="143">
        <v>104891.77491022216</v>
      </c>
      <c r="O17" s="143">
        <v>127021.86174374324</v>
      </c>
      <c r="P17" s="143">
        <v>138929.71718410778</v>
      </c>
      <c r="Q17" s="143">
        <v>140409.03656051311</v>
      </c>
      <c r="R17" s="143">
        <v>130425.98466713697</v>
      </c>
      <c r="S17" s="143">
        <v>113144.37391946316</v>
      </c>
      <c r="T17" s="143">
        <v>99074.871683628386</v>
      </c>
      <c r="U17" s="143">
        <v>93287.961531799112</v>
      </c>
      <c r="V17" s="143">
        <v>300468.79279131658</v>
      </c>
      <c r="W17" s="143">
        <v>348241.63487615663</v>
      </c>
      <c r="X17" s="143">
        <v>373445.35875094892</v>
      </c>
      <c r="Y17" s="143">
        <v>357093.99342567194</v>
      </c>
      <c r="Z17" s="143">
        <v>307240.65812506329</v>
      </c>
      <c r="AA17" s="143">
        <v>237000.77048808392</v>
      </c>
      <c r="AB17" s="144">
        <v>180997.62704347196</v>
      </c>
      <c r="AC17" s="153">
        <v>13397604.859796762</v>
      </c>
      <c r="AD17" s="1">
        <v>4126100.4059911724</v>
      </c>
      <c r="AF17" s="1" t="s">
        <v>2</v>
      </c>
      <c r="AG17" s="1">
        <v>2</v>
      </c>
    </row>
    <row r="18" spans="1:33" ht="15.75" thickBot="1" x14ac:dyDescent="0.25">
      <c r="A18" s="192"/>
      <c r="B18" s="195"/>
      <c r="C18" s="112" t="s">
        <v>34</v>
      </c>
      <c r="D18" s="113">
        <v>28</v>
      </c>
      <c r="E18" s="109">
        <v>1255614.1016732997</v>
      </c>
      <c r="F18" s="109">
        <v>749248.78033236659</v>
      </c>
      <c r="G18" s="109">
        <v>545488.54774519708</v>
      </c>
      <c r="H18" s="109">
        <v>697160.59976218233</v>
      </c>
      <c r="I18" s="109">
        <v>1978935.2386406662</v>
      </c>
      <c r="J18" s="109">
        <v>4189182.7326382156</v>
      </c>
      <c r="K18" s="109">
        <v>4807407.1945072142</v>
      </c>
      <c r="L18" s="109">
        <v>3342178.8058145167</v>
      </c>
      <c r="M18" s="109">
        <v>4230571.0068545928</v>
      </c>
      <c r="N18" s="109">
        <v>4816837.1648118664</v>
      </c>
      <c r="O18" s="109">
        <v>5314674.9440893065</v>
      </c>
      <c r="P18" s="109">
        <v>5565996.3174458677</v>
      </c>
      <c r="Q18" s="109">
        <v>5363697.6980470633</v>
      </c>
      <c r="R18" s="109">
        <v>5030579.9682738679</v>
      </c>
      <c r="S18" s="109">
        <v>4947148.6437683385</v>
      </c>
      <c r="T18" s="109">
        <v>4777068.6708541606</v>
      </c>
      <c r="U18" s="109">
        <v>4573876.270201399</v>
      </c>
      <c r="V18" s="109">
        <v>9911324.440499125</v>
      </c>
      <c r="W18" s="109">
        <v>10954058.356932979</v>
      </c>
      <c r="X18" s="109">
        <v>11494957.916659154</v>
      </c>
      <c r="Y18" s="109">
        <v>10856699.035913216</v>
      </c>
      <c r="Z18" s="109">
        <v>9372460.6976486109</v>
      </c>
      <c r="AA18" s="109">
        <v>7344555.9670494879</v>
      </c>
      <c r="AB18" s="142">
        <v>5611332.9633458983</v>
      </c>
      <c r="AC18" s="152">
        <v>127731056.06350857</v>
      </c>
      <c r="AD18" s="152">
        <v>47962629.490160987</v>
      </c>
    </row>
    <row r="19" spans="1:33" ht="15" x14ac:dyDescent="0.2">
      <c r="A19" s="193">
        <v>47908</v>
      </c>
      <c r="B19" s="194">
        <v>130892479.01397301</v>
      </c>
      <c r="C19" s="94" t="s">
        <v>35</v>
      </c>
      <c r="D19" s="95">
        <v>20</v>
      </c>
      <c r="E19" s="148">
        <v>13425.921889536732</v>
      </c>
      <c r="F19" s="149">
        <v>42.882270595383311</v>
      </c>
      <c r="G19" s="149">
        <v>0</v>
      </c>
      <c r="H19" s="149">
        <v>0</v>
      </c>
      <c r="I19" s="149">
        <v>51310.160237595272</v>
      </c>
      <c r="J19" s="149">
        <v>175111.81591059896</v>
      </c>
      <c r="K19" s="149">
        <v>201318.22733568618</v>
      </c>
      <c r="L19" s="149">
        <v>131522.02245845614</v>
      </c>
      <c r="M19" s="149">
        <v>160518.37414243599</v>
      </c>
      <c r="N19" s="149">
        <v>175206.39178358734</v>
      </c>
      <c r="O19" s="149">
        <v>192558.36425442455</v>
      </c>
      <c r="P19" s="149">
        <v>202724.74327447647</v>
      </c>
      <c r="Q19" s="149">
        <v>188078.98571546283</v>
      </c>
      <c r="R19" s="149">
        <v>177334.57679014286</v>
      </c>
      <c r="S19" s="149">
        <v>182161.28899529466</v>
      </c>
      <c r="T19" s="149">
        <v>183301.81572367816</v>
      </c>
      <c r="U19" s="149">
        <v>179499.1828058119</v>
      </c>
      <c r="V19" s="149">
        <v>371091.67485130148</v>
      </c>
      <c r="W19" s="149">
        <v>423702.9222913768</v>
      </c>
      <c r="X19" s="149">
        <v>448137.62023113947</v>
      </c>
      <c r="Y19" s="149">
        <v>416255.51866825874</v>
      </c>
      <c r="Z19" s="149">
        <v>350975.60530516598</v>
      </c>
      <c r="AA19" s="149">
        <v>256691.38282284819</v>
      </c>
      <c r="AB19" s="150">
        <v>182532.00702256311</v>
      </c>
      <c r="AC19" s="151">
        <v>93270029.69560875</v>
      </c>
      <c r="AD19" s="1">
        <v>35458114.918875419</v>
      </c>
      <c r="AF19" s="1" t="s">
        <v>1</v>
      </c>
      <c r="AG19" s="1">
        <v>3</v>
      </c>
    </row>
    <row r="20" spans="1:33" ht="15" x14ac:dyDescent="0.2">
      <c r="A20" s="191"/>
      <c r="B20" s="194"/>
      <c r="C20" s="100" t="s">
        <v>36</v>
      </c>
      <c r="D20" s="101">
        <v>5</v>
      </c>
      <c r="E20" s="145">
        <v>31349.650186399725</v>
      </c>
      <c r="F20" s="146">
        <v>8334.1515867122453</v>
      </c>
      <c r="G20" s="146">
        <v>330.99019258938495</v>
      </c>
      <c r="H20" s="146">
        <v>0</v>
      </c>
      <c r="I20" s="146">
        <v>16883.176398806205</v>
      </c>
      <c r="J20" s="146">
        <v>49673.714069892463</v>
      </c>
      <c r="K20" s="146">
        <v>108494.34088791635</v>
      </c>
      <c r="L20" s="146">
        <v>87481.26461745573</v>
      </c>
      <c r="M20" s="146">
        <v>138139.72101314209</v>
      </c>
      <c r="N20" s="146">
        <v>168953.55991606045</v>
      </c>
      <c r="O20" s="146">
        <v>187474.8496249289</v>
      </c>
      <c r="P20" s="146">
        <v>196488.42547807193</v>
      </c>
      <c r="Q20" s="146">
        <v>188563.2551615368</v>
      </c>
      <c r="R20" s="146">
        <v>165210.65671208579</v>
      </c>
      <c r="S20" s="146">
        <v>140170.50876321708</v>
      </c>
      <c r="T20" s="146">
        <v>128692.78669842308</v>
      </c>
      <c r="U20" s="146">
        <v>118462.86807286071</v>
      </c>
      <c r="V20" s="146">
        <v>317674.80352416693</v>
      </c>
      <c r="W20" s="146">
        <v>373527.08522423229</v>
      </c>
      <c r="X20" s="146">
        <v>392296.84176648076</v>
      </c>
      <c r="Y20" s="146">
        <v>367563.1343564851</v>
      </c>
      <c r="Z20" s="146">
        <v>320779.66612584237</v>
      </c>
      <c r="AA20" s="146">
        <v>254380.08599015497</v>
      </c>
      <c r="AB20" s="147">
        <v>191448.31657516852</v>
      </c>
      <c r="AC20" s="152">
        <v>19761869.26471315</v>
      </c>
      <c r="AD20" s="1">
        <v>7598189.4802889125</v>
      </c>
      <c r="AF20" s="1" t="s">
        <v>3</v>
      </c>
      <c r="AG20" s="1">
        <v>3</v>
      </c>
    </row>
    <row r="21" spans="1:33" ht="15" x14ac:dyDescent="0.2">
      <c r="A21" s="191"/>
      <c r="B21" s="194"/>
      <c r="C21" s="106" t="s">
        <v>37</v>
      </c>
      <c r="D21" s="107">
        <v>6</v>
      </c>
      <c r="E21" s="143">
        <v>29807.964901376647</v>
      </c>
      <c r="F21" s="143">
        <v>5904.1497446570529</v>
      </c>
      <c r="G21" s="143">
        <v>0</v>
      </c>
      <c r="H21" s="143">
        <v>0</v>
      </c>
      <c r="I21" s="143">
        <v>0</v>
      </c>
      <c r="J21" s="143">
        <v>3330.5546144296777</v>
      </c>
      <c r="K21" s="143">
        <v>31596.445893596509</v>
      </c>
      <c r="L21" s="143">
        <v>1789.2162948480111</v>
      </c>
      <c r="M21" s="143">
        <v>51200.039318294017</v>
      </c>
      <c r="N21" s="143">
        <v>88918.215177860882</v>
      </c>
      <c r="O21" s="143">
        <v>111381.55847803575</v>
      </c>
      <c r="P21" s="143">
        <v>120963.81490239144</v>
      </c>
      <c r="Q21" s="143">
        <v>119647.21121878046</v>
      </c>
      <c r="R21" s="143">
        <v>107248.86318469363</v>
      </c>
      <c r="S21" s="143">
        <v>84792.664642177027</v>
      </c>
      <c r="T21" s="143">
        <v>71701.803055973927</v>
      </c>
      <c r="U21" s="143">
        <v>70128.426432782799</v>
      </c>
      <c r="V21" s="143">
        <v>282410.86408950825</v>
      </c>
      <c r="W21" s="143">
        <v>349873.33387725079</v>
      </c>
      <c r="X21" s="143">
        <v>384415.09130648972</v>
      </c>
      <c r="Y21" s="143">
        <v>365046.70070016029</v>
      </c>
      <c r="Z21" s="143">
        <v>305193.71991081198</v>
      </c>
      <c r="AA21" s="143">
        <v>225885.70629547411</v>
      </c>
      <c r="AB21" s="144">
        <v>165526.99823559212</v>
      </c>
      <c r="AC21" s="153">
        <v>17860580.053651109</v>
      </c>
      <c r="AD21" s="1">
        <v>4966630.8762350278</v>
      </c>
      <c r="AF21" s="1" t="s">
        <v>2</v>
      </c>
      <c r="AG21" s="1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>
        <v>604114.4781309932</v>
      </c>
      <c r="F22" s="109">
        <v>77953.301813411206</v>
      </c>
      <c r="G22" s="109">
        <v>1654.9509629469248</v>
      </c>
      <c r="H22" s="109">
        <v>0</v>
      </c>
      <c r="I22" s="109">
        <v>1110619.0867459364</v>
      </c>
      <c r="J22" s="109">
        <v>3770588.2162480196</v>
      </c>
      <c r="K22" s="109">
        <v>4758414.9265148845</v>
      </c>
      <c r="L22" s="109">
        <v>3078582.0700254897</v>
      </c>
      <c r="M22" s="109">
        <v>4208266.3238241943</v>
      </c>
      <c r="N22" s="109">
        <v>4882404.9263192145</v>
      </c>
      <c r="O22" s="109">
        <v>5456830.8840813506</v>
      </c>
      <c r="P22" s="109">
        <v>5762719.8822942376</v>
      </c>
      <c r="Q22" s="109">
        <v>5422279.257429624</v>
      </c>
      <c r="R22" s="109">
        <v>5016237.9984714473</v>
      </c>
      <c r="S22" s="109">
        <v>4852834.3115750412</v>
      </c>
      <c r="T22" s="109">
        <v>4739711.0663015218</v>
      </c>
      <c r="U22" s="109">
        <v>4603068.555077238</v>
      </c>
      <c r="V22" s="109">
        <v>10704672.699183915</v>
      </c>
      <c r="W22" s="109">
        <v>12440933.875212202</v>
      </c>
      <c r="X22" s="109">
        <v>13230727.161294132</v>
      </c>
      <c r="Y22" s="109">
        <v>12353206.249348562</v>
      </c>
      <c r="Z22" s="109">
        <v>10454572.756197402</v>
      </c>
      <c r="AA22" s="109">
        <v>7761042.3241805835</v>
      </c>
      <c r="AB22" s="142">
        <v>5601043.7127406579</v>
      </c>
      <c r="AC22" s="152">
        <v>130892479.01397301</v>
      </c>
      <c r="AD22" s="152">
        <v>48022935.275399365</v>
      </c>
    </row>
    <row r="23" spans="1:33" ht="15" x14ac:dyDescent="0.2">
      <c r="A23" s="193">
        <v>47939</v>
      </c>
      <c r="B23" s="194">
        <v>122595364.74347125</v>
      </c>
      <c r="C23" s="94" t="s">
        <v>35</v>
      </c>
      <c r="D23" s="95">
        <v>20</v>
      </c>
      <c r="E23" s="148">
        <v>18597.256472419005</v>
      </c>
      <c r="F23" s="149">
        <v>1778.3706774198431</v>
      </c>
      <c r="G23" s="149">
        <v>0</v>
      </c>
      <c r="H23" s="149">
        <v>71.425676063395784</v>
      </c>
      <c r="I23" s="149">
        <v>38228.876127690593</v>
      </c>
      <c r="J23" s="149">
        <v>155970.25039420687</v>
      </c>
      <c r="K23" s="149">
        <v>177840.64047731148</v>
      </c>
      <c r="L23" s="149">
        <v>107610.64268037489</v>
      </c>
      <c r="M23" s="149">
        <v>142131.72058114319</v>
      </c>
      <c r="N23" s="149">
        <v>164253.0128429113</v>
      </c>
      <c r="O23" s="149">
        <v>179667.78365197481</v>
      </c>
      <c r="P23" s="149">
        <v>189589.81586380751</v>
      </c>
      <c r="Q23" s="149">
        <v>173495.41860327992</v>
      </c>
      <c r="R23" s="149">
        <v>160044.4752336338</v>
      </c>
      <c r="S23" s="149">
        <v>159918.93390056363</v>
      </c>
      <c r="T23" s="149">
        <v>158857.81791156318</v>
      </c>
      <c r="U23" s="149">
        <v>157476.88459372357</v>
      </c>
      <c r="V23" s="149">
        <v>364732.97970179049</v>
      </c>
      <c r="W23" s="149">
        <v>461516.17370349675</v>
      </c>
      <c r="X23" s="149">
        <v>491545.16073600785</v>
      </c>
      <c r="Y23" s="149">
        <v>456298.87214645103</v>
      </c>
      <c r="Z23" s="149">
        <v>385669.28953477828</v>
      </c>
      <c r="AA23" s="149">
        <v>278834.43748223991</v>
      </c>
      <c r="AB23" s="150">
        <v>189728.81061954421</v>
      </c>
      <c r="AC23" s="151">
        <v>92277180.992247909</v>
      </c>
      <c r="AD23" s="1">
        <v>31860930.11725951</v>
      </c>
      <c r="AF23" s="1" t="s">
        <v>1</v>
      </c>
      <c r="AG23" s="1">
        <v>4</v>
      </c>
    </row>
    <row r="24" spans="1:33" ht="15" x14ac:dyDescent="0.2">
      <c r="A24" s="191"/>
      <c r="B24" s="194"/>
      <c r="C24" s="100" t="s">
        <v>36</v>
      </c>
      <c r="D24" s="101">
        <v>4</v>
      </c>
      <c r="E24" s="145">
        <v>29081.791769235071</v>
      </c>
      <c r="F24" s="146">
        <v>11587.752205005067</v>
      </c>
      <c r="G24" s="146">
        <v>4609.5126689629178</v>
      </c>
      <c r="H24" s="146">
        <v>1573.147031556349</v>
      </c>
      <c r="I24" s="146">
        <v>17665.960539189946</v>
      </c>
      <c r="J24" s="146">
        <v>41071.877658128222</v>
      </c>
      <c r="K24" s="146">
        <v>71112.364088041941</v>
      </c>
      <c r="L24" s="146">
        <v>51797.763707924671</v>
      </c>
      <c r="M24" s="146">
        <v>94485.213906878766</v>
      </c>
      <c r="N24" s="146">
        <v>129396.12417391475</v>
      </c>
      <c r="O24" s="146">
        <v>149486.47681497078</v>
      </c>
      <c r="P24" s="146">
        <v>160005.76629223031</v>
      </c>
      <c r="Q24" s="146">
        <v>154032.92014321018</v>
      </c>
      <c r="R24" s="146">
        <v>130417.59943347181</v>
      </c>
      <c r="S24" s="146">
        <v>106537.18607456177</v>
      </c>
      <c r="T24" s="146">
        <v>91361.551261620567</v>
      </c>
      <c r="U24" s="146">
        <v>82555.032668286847</v>
      </c>
      <c r="V24" s="146">
        <v>297657.43679318036</v>
      </c>
      <c r="W24" s="146">
        <v>398909.58095779223</v>
      </c>
      <c r="X24" s="146">
        <v>431004.30433865316</v>
      </c>
      <c r="Y24" s="146">
        <v>404176.63149592461</v>
      </c>
      <c r="Z24" s="146">
        <v>349196.04841219162</v>
      </c>
      <c r="AA24" s="146">
        <v>277234.23532251979</v>
      </c>
      <c r="AB24" s="147">
        <v>208345.44832555251</v>
      </c>
      <c r="AC24" s="152">
        <v>14773206.904332018</v>
      </c>
      <c r="AD24" s="1">
        <v>4600302.5379082821</v>
      </c>
      <c r="AF24" s="1" t="s">
        <v>3</v>
      </c>
      <c r="AG24" s="1">
        <v>4</v>
      </c>
    </row>
    <row r="25" spans="1:33" ht="15" x14ac:dyDescent="0.2">
      <c r="A25" s="191"/>
      <c r="B25" s="194"/>
      <c r="C25" s="106" t="s">
        <v>37</v>
      </c>
      <c r="D25" s="107">
        <v>6</v>
      </c>
      <c r="E25" s="143">
        <v>34225.595280786787</v>
      </c>
      <c r="F25" s="143">
        <v>10039.988626779237</v>
      </c>
      <c r="G25" s="143">
        <v>2676.0166795990804</v>
      </c>
      <c r="H25" s="143">
        <v>90.614268783276188</v>
      </c>
      <c r="I25" s="143">
        <v>2342.2819302959488</v>
      </c>
      <c r="J25" s="143">
        <v>6651.8287688990376</v>
      </c>
      <c r="K25" s="143">
        <v>9535.7594472430537</v>
      </c>
      <c r="L25" s="143">
        <v>0</v>
      </c>
      <c r="M25" s="143">
        <v>17418.209049723042</v>
      </c>
      <c r="N25" s="143">
        <v>48744.486761139146</v>
      </c>
      <c r="O25" s="143">
        <v>66420.704729409001</v>
      </c>
      <c r="P25" s="143">
        <v>76081.783878126851</v>
      </c>
      <c r="Q25" s="143">
        <v>77146.038672042923</v>
      </c>
      <c r="R25" s="143">
        <v>64754.457176747019</v>
      </c>
      <c r="S25" s="143">
        <v>42580.541032209185</v>
      </c>
      <c r="T25" s="143">
        <v>30136.586403867648</v>
      </c>
      <c r="U25" s="143">
        <v>27097.216875252572</v>
      </c>
      <c r="V25" s="143">
        <v>239026.41158549767</v>
      </c>
      <c r="W25" s="143">
        <v>348295.59410347207</v>
      </c>
      <c r="X25" s="143">
        <v>395139.11243824929</v>
      </c>
      <c r="Y25" s="143">
        <v>375712.14116868546</v>
      </c>
      <c r="Z25" s="143">
        <v>314031.15332170657</v>
      </c>
      <c r="AA25" s="143">
        <v>234491.82350824107</v>
      </c>
      <c r="AB25" s="144">
        <v>168191.12877513035</v>
      </c>
      <c r="AC25" s="153">
        <v>15544976.846891318</v>
      </c>
      <c r="AD25" s="1">
        <v>2702280.1474711043</v>
      </c>
      <c r="AF25" s="1" t="s">
        <v>2</v>
      </c>
      <c r="AG25" s="1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>
        <v>693625.86821004108</v>
      </c>
      <c r="F26" s="109">
        <v>142158.35412909254</v>
      </c>
      <c r="G26" s="109">
        <v>34494.150753446156</v>
      </c>
      <c r="H26" s="109">
        <v>8264.7872601929685</v>
      </c>
      <c r="I26" s="109">
        <v>849295.05629234738</v>
      </c>
      <c r="J26" s="109">
        <v>3323603.4911300447</v>
      </c>
      <c r="K26" s="109">
        <v>3898476.8225818556</v>
      </c>
      <c r="L26" s="109">
        <v>2359403.9084391962</v>
      </c>
      <c r="M26" s="109">
        <v>3325084.5215487168</v>
      </c>
      <c r="N26" s="109">
        <v>4095111.67412072</v>
      </c>
      <c r="O26" s="109">
        <v>4589825.808675833</v>
      </c>
      <c r="P26" s="109">
        <v>4888310.0857138317</v>
      </c>
      <c r="Q26" s="109">
        <v>4548916.2846706966</v>
      </c>
      <c r="R26" s="109">
        <v>4111086.6454670453</v>
      </c>
      <c r="S26" s="109">
        <v>3880010.668502775</v>
      </c>
      <c r="T26" s="109">
        <v>3723422.0817009518</v>
      </c>
      <c r="U26" s="109">
        <v>3642341.123799134</v>
      </c>
      <c r="V26" s="109">
        <v>9919447.8107215166</v>
      </c>
      <c r="W26" s="109">
        <v>12915735.362521935</v>
      </c>
      <c r="X26" s="109">
        <v>13925755.106704265</v>
      </c>
      <c r="Y26" s="109">
        <v>12996956.815924831</v>
      </c>
      <c r="Z26" s="109">
        <v>10994356.904274572</v>
      </c>
      <c r="AA26" s="109">
        <v>8092576.6319843242</v>
      </c>
      <c r="AB26" s="142">
        <v>5637104.7783438768</v>
      </c>
      <c r="AC26" s="152">
        <v>122595364.74347124</v>
      </c>
      <c r="AD26" s="152">
        <v>39163512.802638896</v>
      </c>
    </row>
    <row r="27" spans="1:33" ht="15" x14ac:dyDescent="0.2">
      <c r="A27" s="193">
        <v>47969</v>
      </c>
      <c r="B27" s="194">
        <v>130059354.52230375</v>
      </c>
      <c r="C27" s="94" t="s">
        <v>35</v>
      </c>
      <c r="D27" s="95">
        <v>20</v>
      </c>
      <c r="E27" s="148">
        <v>15036.375121085601</v>
      </c>
      <c r="F27" s="149">
        <v>570.42219845959028</v>
      </c>
      <c r="G27" s="149">
        <v>0</v>
      </c>
      <c r="H27" s="149">
        <v>3.0455115598859255</v>
      </c>
      <c r="I27" s="149">
        <v>46659.157022469044</v>
      </c>
      <c r="J27" s="149">
        <v>154197.14764661368</v>
      </c>
      <c r="K27" s="149">
        <v>189315.29344516655</v>
      </c>
      <c r="L27" s="149">
        <v>129377.01304299879</v>
      </c>
      <c r="M27" s="149">
        <v>159187.83716658296</v>
      </c>
      <c r="N27" s="149">
        <v>175752.60339873901</v>
      </c>
      <c r="O27" s="149">
        <v>191930.16989066653</v>
      </c>
      <c r="P27" s="149">
        <v>202014.49609792797</v>
      </c>
      <c r="Q27" s="149">
        <v>189034.06464188092</v>
      </c>
      <c r="R27" s="149">
        <v>177704.22498596873</v>
      </c>
      <c r="S27" s="149">
        <v>181818.68181984226</v>
      </c>
      <c r="T27" s="149">
        <v>181347.93030546678</v>
      </c>
      <c r="U27" s="149">
        <v>177020.02554456305</v>
      </c>
      <c r="V27" s="149">
        <v>371614.49524972925</v>
      </c>
      <c r="W27" s="149">
        <v>423701.16652890452</v>
      </c>
      <c r="X27" s="149">
        <v>439528.86888488755</v>
      </c>
      <c r="Y27" s="149">
        <v>404286.60795562319</v>
      </c>
      <c r="Z27" s="149">
        <v>342751.00828450959</v>
      </c>
      <c r="AA27" s="149">
        <v>254692.54505238854</v>
      </c>
      <c r="AB27" s="150">
        <v>183747.4661625062</v>
      </c>
      <c r="AC27" s="151">
        <v>91825812.919170797</v>
      </c>
      <c r="AD27" s="1">
        <v>35303740.937892735</v>
      </c>
      <c r="AF27" s="1" t="s">
        <v>1</v>
      </c>
      <c r="AG27" s="1">
        <v>5</v>
      </c>
    </row>
    <row r="28" spans="1:33" ht="15" x14ac:dyDescent="0.2">
      <c r="A28" s="191"/>
      <c r="B28" s="194"/>
      <c r="C28" s="100" t="s">
        <v>36</v>
      </c>
      <c r="D28" s="101">
        <v>5</v>
      </c>
      <c r="E28" s="145">
        <v>30621.186569869824</v>
      </c>
      <c r="F28" s="146">
        <v>5947.7646268683184</v>
      </c>
      <c r="G28" s="146">
        <v>0</v>
      </c>
      <c r="H28" s="146">
        <v>0</v>
      </c>
      <c r="I28" s="146">
        <v>15384.956274225164</v>
      </c>
      <c r="J28" s="146">
        <v>42330.381800200077</v>
      </c>
      <c r="K28" s="146">
        <v>101989.88760660816</v>
      </c>
      <c r="L28" s="146">
        <v>81360.181909533188</v>
      </c>
      <c r="M28" s="146">
        <v>132664.27784444741</v>
      </c>
      <c r="N28" s="146">
        <v>163206.81665526918</v>
      </c>
      <c r="O28" s="146">
        <v>183008.92508450476</v>
      </c>
      <c r="P28" s="146">
        <v>189546.78659180246</v>
      </c>
      <c r="Q28" s="146">
        <v>180550.87594146075</v>
      </c>
      <c r="R28" s="146">
        <v>158997.27121552825</v>
      </c>
      <c r="S28" s="146">
        <v>133809.21777927779</v>
      </c>
      <c r="T28" s="146">
        <v>117693.11269038238</v>
      </c>
      <c r="U28" s="146">
        <v>107628.40708998441</v>
      </c>
      <c r="V28" s="146">
        <v>307858.81998707162</v>
      </c>
      <c r="W28" s="146">
        <v>362291.42773918179</v>
      </c>
      <c r="X28" s="146">
        <v>382851.01923001936</v>
      </c>
      <c r="Y28" s="146">
        <v>361183.75098939688</v>
      </c>
      <c r="Z28" s="146">
        <v>313235.98027224059</v>
      </c>
      <c r="AA28" s="146">
        <v>250540.33454959025</v>
      </c>
      <c r="AB28" s="147">
        <v>189287.68059825411</v>
      </c>
      <c r="AC28" s="152">
        <v>19059945.315228585</v>
      </c>
      <c r="AD28" s="1">
        <v>7242329.3640109533</v>
      </c>
      <c r="AF28" s="1" t="s">
        <v>3</v>
      </c>
      <c r="AG28" s="1">
        <v>5</v>
      </c>
    </row>
    <row r="29" spans="1:33" ht="15" x14ac:dyDescent="0.2">
      <c r="A29" s="191"/>
      <c r="B29" s="194"/>
      <c r="C29" s="106" t="s">
        <v>37</v>
      </c>
      <c r="D29" s="107">
        <v>6</v>
      </c>
      <c r="E29" s="143">
        <v>24993.267369967121</v>
      </c>
      <c r="F29" s="143">
        <v>5018.2891340611568</v>
      </c>
      <c r="G29" s="143">
        <v>0</v>
      </c>
      <c r="H29" s="143">
        <v>0</v>
      </c>
      <c r="I29" s="143">
        <v>6898.5342656326184</v>
      </c>
      <c r="J29" s="143">
        <v>24792.303988593274</v>
      </c>
      <c r="K29" s="143">
        <v>56765.032095675204</v>
      </c>
      <c r="L29" s="143">
        <v>22585.020662253544</v>
      </c>
      <c r="M29" s="143">
        <v>68185.260392979602</v>
      </c>
      <c r="N29" s="143">
        <v>103447.9274543285</v>
      </c>
      <c r="O29" s="143">
        <v>125421.48186706846</v>
      </c>
      <c r="P29" s="143">
        <v>135073.63062262288</v>
      </c>
      <c r="Q29" s="143">
        <v>129989.47047012091</v>
      </c>
      <c r="R29" s="143">
        <v>115140.27278421533</v>
      </c>
      <c r="S29" s="143">
        <v>96430.535432823526</v>
      </c>
      <c r="T29" s="143">
        <v>83534.756404139422</v>
      </c>
      <c r="U29" s="143">
        <v>82413.891962018155</v>
      </c>
      <c r="V29" s="143">
        <v>290700.27411365759</v>
      </c>
      <c r="W29" s="143">
        <v>358129.21849392098</v>
      </c>
      <c r="X29" s="143">
        <v>390598.6576461526</v>
      </c>
      <c r="Y29" s="143">
        <v>369498.82495437877</v>
      </c>
      <c r="Z29" s="143">
        <v>312297.31464713451</v>
      </c>
      <c r="AA29" s="143">
        <v>229956.83064343964</v>
      </c>
      <c r="AB29" s="144">
        <v>163728.58591220513</v>
      </c>
      <c r="AC29" s="153">
        <v>19173596.287904337</v>
      </c>
      <c r="AD29" s="1">
        <v>5773333.4883154221</v>
      </c>
      <c r="AF29" s="1" t="s">
        <v>2</v>
      </c>
      <c r="AG29" s="1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>
        <v>603793.03949086391</v>
      </c>
      <c r="F30" s="109">
        <v>71257.001907900325</v>
      </c>
      <c r="G30" s="109">
        <v>0</v>
      </c>
      <c r="H30" s="109">
        <v>60.91023119771851</v>
      </c>
      <c r="I30" s="109">
        <v>1051499.1274143024</v>
      </c>
      <c r="J30" s="109">
        <v>3444348.6858648332</v>
      </c>
      <c r="K30" s="109">
        <v>4636845.4995104233</v>
      </c>
      <c r="L30" s="109">
        <v>3129851.2943811631</v>
      </c>
      <c r="M30" s="109">
        <v>4256189.6949117733</v>
      </c>
      <c r="N30" s="109">
        <v>4951773.7159770969</v>
      </c>
      <c r="O30" s="109">
        <v>5506176.9144382644</v>
      </c>
      <c r="P30" s="109">
        <v>5798465.6386533091</v>
      </c>
      <c r="Q30" s="109">
        <v>5463372.4953656476</v>
      </c>
      <c r="R30" s="109">
        <v>5039912.4925023075</v>
      </c>
      <c r="S30" s="109">
        <v>4884002.9378901748</v>
      </c>
      <c r="T30" s="109">
        <v>4716632.7079860838</v>
      </c>
      <c r="U30" s="109">
        <v>4573025.8981132917</v>
      </c>
      <c r="V30" s="109">
        <v>10715785.649611888</v>
      </c>
      <c r="W30" s="109">
        <v>12434255.780237526</v>
      </c>
      <c r="X30" s="109">
        <v>13048424.419724762</v>
      </c>
      <c r="Y30" s="109">
        <v>12108643.863785721</v>
      </c>
      <c r="Z30" s="109">
        <v>10294983.954934202</v>
      </c>
      <c r="AA30" s="109">
        <v>7726293.5576563599</v>
      </c>
      <c r="AB30" s="142">
        <v>5603759.2417146256</v>
      </c>
      <c r="AC30" s="152">
        <v>130059354.52230372</v>
      </c>
      <c r="AD30" s="152">
        <v>48319403.790219113</v>
      </c>
    </row>
    <row r="31" spans="1:33" ht="15" x14ac:dyDescent="0.2">
      <c r="A31" s="193">
        <v>48000</v>
      </c>
      <c r="B31" s="194">
        <v>122554121.23496459</v>
      </c>
      <c r="C31" s="94" t="s">
        <v>35</v>
      </c>
      <c r="D31" s="95">
        <v>19</v>
      </c>
      <c r="E31" s="148">
        <v>21183.736773198714</v>
      </c>
      <c r="F31" s="149">
        <v>4150.7328400225724</v>
      </c>
      <c r="G31" s="149">
        <v>26.339851081010742</v>
      </c>
      <c r="H31" s="149">
        <v>641.090953917962</v>
      </c>
      <c r="I31" s="149">
        <v>36139.366958938692</v>
      </c>
      <c r="J31" s="149">
        <v>139405.47831509527</v>
      </c>
      <c r="K31" s="149">
        <v>170729.39764065901</v>
      </c>
      <c r="L31" s="149">
        <v>107216.64643458118</v>
      </c>
      <c r="M31" s="149">
        <v>144481.36945992243</v>
      </c>
      <c r="N31" s="149">
        <v>166943.73430835237</v>
      </c>
      <c r="O31" s="149">
        <v>185225.14753651441</v>
      </c>
      <c r="P31" s="149">
        <v>198272.24611294002</v>
      </c>
      <c r="Q31" s="149">
        <v>181404.82380751011</v>
      </c>
      <c r="R31" s="149">
        <v>167460.56530951889</v>
      </c>
      <c r="S31" s="149">
        <v>166307.92601514459</v>
      </c>
      <c r="T31" s="149">
        <v>163274.05565595071</v>
      </c>
      <c r="U31" s="149">
        <v>159923.99771485559</v>
      </c>
      <c r="V31" s="149">
        <v>359855.53871234728</v>
      </c>
      <c r="W31" s="149">
        <v>451484.60704317177</v>
      </c>
      <c r="X31" s="149">
        <v>491382.10995134403</v>
      </c>
      <c r="Y31" s="149">
        <v>458449.27003784361</v>
      </c>
      <c r="Z31" s="149">
        <v>384972.00371197122</v>
      </c>
      <c r="AA31" s="149">
        <v>281726.40578529169</v>
      </c>
      <c r="AB31" s="150">
        <v>193388.37744120884</v>
      </c>
      <c r="AC31" s="151">
        <v>88046854.399056256</v>
      </c>
      <c r="AD31" s="1">
        <v>31169699.734750517</v>
      </c>
      <c r="AF31" s="1" t="s">
        <v>1</v>
      </c>
      <c r="AG31" s="1">
        <v>6</v>
      </c>
    </row>
    <row r="32" spans="1:33" ht="15" x14ac:dyDescent="0.2">
      <c r="A32" s="191"/>
      <c r="B32" s="194"/>
      <c r="C32" s="100" t="s">
        <v>36</v>
      </c>
      <c r="D32" s="101">
        <v>4</v>
      </c>
      <c r="E32" s="145">
        <v>38963.293968417194</v>
      </c>
      <c r="F32" s="146">
        <v>17248.228451062074</v>
      </c>
      <c r="G32" s="146">
        <v>4435.4759806436186</v>
      </c>
      <c r="H32" s="146">
        <v>2959.5907103444911</v>
      </c>
      <c r="I32" s="146">
        <v>20415.544443292911</v>
      </c>
      <c r="J32" s="146">
        <v>48175.474914284452</v>
      </c>
      <c r="K32" s="146">
        <v>80091.513661924124</v>
      </c>
      <c r="L32" s="146">
        <v>57475.93029439704</v>
      </c>
      <c r="M32" s="146">
        <v>108891.20011456554</v>
      </c>
      <c r="N32" s="146">
        <v>144480.91513176929</v>
      </c>
      <c r="O32" s="146">
        <v>162532.07917276924</v>
      </c>
      <c r="P32" s="146">
        <v>170945.56470134135</v>
      </c>
      <c r="Q32" s="146">
        <v>163173.06592992344</v>
      </c>
      <c r="R32" s="146">
        <v>140298.48181135248</v>
      </c>
      <c r="S32" s="146">
        <v>109637.6814838431</v>
      </c>
      <c r="T32" s="146">
        <v>95098.728181966508</v>
      </c>
      <c r="U32" s="146">
        <v>81755.529039193498</v>
      </c>
      <c r="V32" s="146">
        <v>284316.97785543359</v>
      </c>
      <c r="W32" s="146">
        <v>380139.53076092602</v>
      </c>
      <c r="X32" s="146">
        <v>428266.69682907872</v>
      </c>
      <c r="Y32" s="146">
        <v>402511.23618040473</v>
      </c>
      <c r="Z32" s="146">
        <v>351473.84802621003</v>
      </c>
      <c r="AA32" s="146">
        <v>275979.26983502228</v>
      </c>
      <c r="AB32" s="147">
        <v>206919.43945711583</v>
      </c>
      <c r="AC32" s="152">
        <v>15104741.187741125</v>
      </c>
      <c r="AD32" s="1">
        <v>4937156.7034444856</v>
      </c>
      <c r="AF32" s="1" t="s">
        <v>3</v>
      </c>
      <c r="AG32" s="1">
        <v>6</v>
      </c>
    </row>
    <row r="33" spans="1:33" ht="15" x14ac:dyDescent="0.2">
      <c r="A33" s="191"/>
      <c r="B33" s="194"/>
      <c r="C33" s="106" t="s">
        <v>37</v>
      </c>
      <c r="D33" s="107">
        <v>7</v>
      </c>
      <c r="E33" s="143">
        <v>35667.390114306989</v>
      </c>
      <c r="F33" s="143">
        <v>12702.25223444366</v>
      </c>
      <c r="G33" s="143">
        <v>3068.6592226400749</v>
      </c>
      <c r="H33" s="143">
        <v>0</v>
      </c>
      <c r="I33" s="143">
        <v>1448.8225921510239</v>
      </c>
      <c r="J33" s="143">
        <v>5008.7004638123071</v>
      </c>
      <c r="K33" s="143">
        <v>7112.4002112897424</v>
      </c>
      <c r="L33" s="143">
        <v>0</v>
      </c>
      <c r="M33" s="143">
        <v>17028.12524499933</v>
      </c>
      <c r="N33" s="143">
        <v>58631.617426940509</v>
      </c>
      <c r="O33" s="143">
        <v>81861.221938604067</v>
      </c>
      <c r="P33" s="143">
        <v>95706.63128279493</v>
      </c>
      <c r="Q33" s="143">
        <v>95526.872787554617</v>
      </c>
      <c r="R33" s="143">
        <v>81584.280533786819</v>
      </c>
      <c r="S33" s="143">
        <v>58995.085243489608</v>
      </c>
      <c r="T33" s="143">
        <v>42639.698627494654</v>
      </c>
      <c r="U33" s="143">
        <v>38369.650721665676</v>
      </c>
      <c r="V33" s="143">
        <v>254457.19993316443</v>
      </c>
      <c r="W33" s="143">
        <v>351352.61604514805</v>
      </c>
      <c r="X33" s="143">
        <v>406314.72661283758</v>
      </c>
      <c r="Y33" s="143">
        <v>386095.55819711956</v>
      </c>
      <c r="Z33" s="143">
        <v>323076.28243075294</v>
      </c>
      <c r="AA33" s="143">
        <v>240593.64248940081</v>
      </c>
      <c r="AB33" s="144">
        <v>174547.94395520195</v>
      </c>
      <c r="AC33" s="153">
        <v>19402525.648167193</v>
      </c>
      <c r="AD33" s="1">
        <v>3992402.2866513114</v>
      </c>
      <c r="AF33" s="1" t="s">
        <v>2</v>
      </c>
      <c r="AG33" s="1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>
        <v>808015.90536459326</v>
      </c>
      <c r="F34" s="109">
        <v>236772.60340578281</v>
      </c>
      <c r="G34" s="109">
        <v>39722.975651594199</v>
      </c>
      <c r="H34" s="109">
        <v>24019.090965819239</v>
      </c>
      <c r="I34" s="109">
        <v>778451.90813806397</v>
      </c>
      <c r="J34" s="109">
        <v>2876466.8908906342</v>
      </c>
      <c r="K34" s="109">
        <v>3614011.4112992459</v>
      </c>
      <c r="L34" s="109">
        <v>2267020.0034346306</v>
      </c>
      <c r="M34" s="109">
        <v>3299907.6969117834</v>
      </c>
      <c r="N34" s="109">
        <v>4160275.9343743557</v>
      </c>
      <c r="O34" s="109">
        <v>4742434.6734550791</v>
      </c>
      <c r="P34" s="109">
        <v>5120901.3539307909</v>
      </c>
      <c r="Q34" s="109">
        <v>4768072.0255752681</v>
      </c>
      <c r="R34" s="109">
        <v>4314034.6318627773</v>
      </c>
      <c r="S34" s="109">
        <v>4011366.9169275467</v>
      </c>
      <c r="T34" s="109">
        <v>3781079.860583392</v>
      </c>
      <c r="U34" s="109">
        <v>3634165.6277906899</v>
      </c>
      <c r="V34" s="109">
        <v>9755723.5464884825</v>
      </c>
      <c r="W34" s="109">
        <v>12558233.969180005</v>
      </c>
      <c r="X34" s="109">
        <v>13893529.962681714</v>
      </c>
      <c r="Y34" s="109">
        <v>13023249.982820485</v>
      </c>
      <c r="Z34" s="109">
        <v>10981897.439647563</v>
      </c>
      <c r="AA34" s="109">
        <v>8140874.2866864372</v>
      </c>
      <c r="AB34" s="142">
        <v>5723892.5368978446</v>
      </c>
      <c r="AC34" s="152">
        <v>122554121.23496458</v>
      </c>
      <c r="AD34" s="152">
        <v>40099258.724846318</v>
      </c>
    </row>
    <row r="35" spans="1:33" ht="15" x14ac:dyDescent="0.2">
      <c r="A35" s="193">
        <v>48030</v>
      </c>
      <c r="B35" s="194">
        <v>128166949.44496214</v>
      </c>
      <c r="C35" s="94" t="s">
        <v>35</v>
      </c>
      <c r="D35" s="95">
        <v>23</v>
      </c>
      <c r="E35" s="148">
        <v>15202.460741244127</v>
      </c>
      <c r="F35" s="149">
        <v>636.40656426526562</v>
      </c>
      <c r="G35" s="149">
        <v>0</v>
      </c>
      <c r="H35" s="149">
        <v>0</v>
      </c>
      <c r="I35" s="149">
        <v>39361.943252676734</v>
      </c>
      <c r="J35" s="149">
        <v>132524.8825610067</v>
      </c>
      <c r="K35" s="149">
        <v>174887.22862953626</v>
      </c>
      <c r="L35" s="149">
        <v>123228.15013150638</v>
      </c>
      <c r="M35" s="149">
        <v>156776.49596863339</v>
      </c>
      <c r="N35" s="149">
        <v>174617.0702847761</v>
      </c>
      <c r="O35" s="149">
        <v>193473.01486521828</v>
      </c>
      <c r="P35" s="149">
        <v>202720.58862698812</v>
      </c>
      <c r="Q35" s="149">
        <v>190078.66668204963</v>
      </c>
      <c r="R35" s="149">
        <v>176611.0432313965</v>
      </c>
      <c r="S35" s="149">
        <v>176090.70815648409</v>
      </c>
      <c r="T35" s="149">
        <v>170843.70302421268</v>
      </c>
      <c r="U35" s="149">
        <v>164702.51081143634</v>
      </c>
      <c r="V35" s="149">
        <v>352659.70907835814</v>
      </c>
      <c r="W35" s="149">
        <v>394846.14576905762</v>
      </c>
      <c r="X35" s="149">
        <v>427074.0125999687</v>
      </c>
      <c r="Y35" s="149">
        <v>398976.69996880513</v>
      </c>
      <c r="Z35" s="149">
        <v>335023.3112350257</v>
      </c>
      <c r="AA35" s="149">
        <v>249338.63138463651</v>
      </c>
      <c r="AB35" s="150">
        <v>180788.17541768786</v>
      </c>
      <c r="AC35" s="151">
        <v>101900615.85665433</v>
      </c>
      <c r="AD35" s="1">
        <v>39770264.891002133</v>
      </c>
      <c r="AF35" s="1" t="s">
        <v>1</v>
      </c>
      <c r="AG35" s="1">
        <v>7</v>
      </c>
    </row>
    <row r="36" spans="1:33" ht="15" x14ac:dyDescent="0.2">
      <c r="A36" s="191"/>
      <c r="B36" s="194"/>
      <c r="C36" s="100" t="s">
        <v>36</v>
      </c>
      <c r="D36" s="101">
        <v>4</v>
      </c>
      <c r="E36" s="145">
        <v>28839.358196856669</v>
      </c>
      <c r="F36" s="146">
        <v>8234.9717258731052</v>
      </c>
      <c r="G36" s="146">
        <v>860.50799978952284</v>
      </c>
      <c r="H36" s="146">
        <v>442.63166505631676</v>
      </c>
      <c r="I36" s="146">
        <v>16357.471059163967</v>
      </c>
      <c r="J36" s="146">
        <v>39227.44889983967</v>
      </c>
      <c r="K36" s="146">
        <v>96139.911536833097</v>
      </c>
      <c r="L36" s="146">
        <v>76176.843535541891</v>
      </c>
      <c r="M36" s="146">
        <v>125757.30281828374</v>
      </c>
      <c r="N36" s="146">
        <v>161275.39853760821</v>
      </c>
      <c r="O36" s="146">
        <v>182089.31068993476</v>
      </c>
      <c r="P36" s="146">
        <v>190149.40305409284</v>
      </c>
      <c r="Q36" s="146">
        <v>180646.91871634341</v>
      </c>
      <c r="R36" s="146">
        <v>158208.54634001895</v>
      </c>
      <c r="S36" s="146">
        <v>131616.82221990949</v>
      </c>
      <c r="T36" s="146">
        <v>116319.71955964105</v>
      </c>
      <c r="U36" s="146">
        <v>108422.22521104226</v>
      </c>
      <c r="V36" s="146">
        <v>308467.27988536353</v>
      </c>
      <c r="W36" s="146">
        <v>352639.03503295453</v>
      </c>
      <c r="X36" s="146">
        <v>377760.21377985843</v>
      </c>
      <c r="Y36" s="146">
        <v>356828.19138756435</v>
      </c>
      <c r="Z36" s="146">
        <v>308850.17020882154</v>
      </c>
      <c r="AA36" s="146">
        <v>246495.16762613502</v>
      </c>
      <c r="AB36" s="147">
        <v>189516.75062410484</v>
      </c>
      <c r="AC36" s="152">
        <v>15045286.401242524</v>
      </c>
      <c r="AD36" s="1">
        <v>5722649.9627296655</v>
      </c>
      <c r="AF36" s="1" t="s">
        <v>3</v>
      </c>
      <c r="AG36" s="1">
        <v>7</v>
      </c>
    </row>
    <row r="37" spans="1:33" ht="15" x14ac:dyDescent="0.2">
      <c r="A37" s="191"/>
      <c r="B37" s="194"/>
      <c r="C37" s="106" t="s">
        <v>37</v>
      </c>
      <c r="D37" s="107">
        <v>4</v>
      </c>
      <c r="E37" s="143">
        <v>29859.991374055531</v>
      </c>
      <c r="F37" s="143">
        <v>6653.2384678237877</v>
      </c>
      <c r="G37" s="143">
        <v>0</v>
      </c>
      <c r="H37" s="143">
        <v>0</v>
      </c>
      <c r="I37" s="143">
        <v>0</v>
      </c>
      <c r="J37" s="143">
        <v>185.67967370471888</v>
      </c>
      <c r="K37" s="143">
        <v>29506.201963124207</v>
      </c>
      <c r="L37" s="143">
        <v>0</v>
      </c>
      <c r="M37" s="143">
        <v>44833.031951267134</v>
      </c>
      <c r="N37" s="143">
        <v>83397.475902079444</v>
      </c>
      <c r="O37" s="143">
        <v>101228.98450062364</v>
      </c>
      <c r="P37" s="143">
        <v>111219.1988879313</v>
      </c>
      <c r="Q37" s="143">
        <v>114098.04176916023</v>
      </c>
      <c r="R37" s="143">
        <v>101389.9772550949</v>
      </c>
      <c r="S37" s="143">
        <v>79986.017880248648</v>
      </c>
      <c r="T37" s="143">
        <v>64555.771878804175</v>
      </c>
      <c r="U37" s="143">
        <v>57458.581956701237</v>
      </c>
      <c r="V37" s="143">
        <v>261157.51307607055</v>
      </c>
      <c r="W37" s="143">
        <v>318707.16125855339</v>
      </c>
      <c r="X37" s="143">
        <v>366875.85385606991</v>
      </c>
      <c r="Y37" s="143">
        <v>354648.07972638699</v>
      </c>
      <c r="Z37" s="143">
        <v>298540.20487867086</v>
      </c>
      <c r="AA37" s="143">
        <v>219952.43863431792</v>
      </c>
      <c r="AB37" s="144">
        <v>161008.35187564167</v>
      </c>
      <c r="AC37" s="153">
        <v>11221047.187065322</v>
      </c>
      <c r="AD37" s="1">
        <v>3032668.327927643</v>
      </c>
      <c r="AF37" s="1" t="s">
        <v>2</v>
      </c>
      <c r="AG37" s="1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>
        <v>584453.99533226376</v>
      </c>
      <c r="F38" s="109">
        <v>74190.191752888684</v>
      </c>
      <c r="G38" s="109">
        <v>3442.0319991580914</v>
      </c>
      <c r="H38" s="109">
        <v>1770.5266602252671</v>
      </c>
      <c r="I38" s="109">
        <v>970754.57904822077</v>
      </c>
      <c r="J38" s="109">
        <v>3205724.8131973315</v>
      </c>
      <c r="K38" s="109">
        <v>4524990.712479163</v>
      </c>
      <c r="L38" s="109">
        <v>3138954.8271668144</v>
      </c>
      <c r="M38" s="109">
        <v>4288220.7463567713</v>
      </c>
      <c r="N38" s="109">
        <v>4994884.1143086003</v>
      </c>
      <c r="O38" s="109">
        <v>5583152.5226622541</v>
      </c>
      <c r="P38" s="109">
        <v>5868047.9461888224</v>
      </c>
      <c r="Q38" s="109">
        <v>5550789.1756291557</v>
      </c>
      <c r="R38" s="109">
        <v>5100448.0887025744</v>
      </c>
      <c r="S38" s="109">
        <v>4896497.6479997663</v>
      </c>
      <c r="T38" s="109">
        <v>4652907.1353106722</v>
      </c>
      <c r="U38" s="109">
        <v>4451680.9773340095</v>
      </c>
      <c r="V38" s="109">
        <v>10389672.480647974</v>
      </c>
      <c r="W38" s="109">
        <v>11766846.137854356</v>
      </c>
      <c r="X38" s="109">
        <v>12801246.560342994</v>
      </c>
      <c r="Y38" s="109">
        <v>12022369.183738323</v>
      </c>
      <c r="Z38" s="109">
        <v>10135097.658755559</v>
      </c>
      <c r="AA38" s="109">
        <v>7600578.9468884515</v>
      </c>
      <c r="AB38" s="142">
        <v>5560228.4446058068</v>
      </c>
      <c r="AC38" s="152">
        <v>128166949.44496217</v>
      </c>
      <c r="AD38" s="152">
        <v>48525583.181659438</v>
      </c>
    </row>
    <row r="39" spans="1:33" ht="15" x14ac:dyDescent="0.2">
      <c r="A39" s="193">
        <v>48061</v>
      </c>
      <c r="B39" s="194">
        <v>127962336.83219932</v>
      </c>
      <c r="C39" s="94" t="s">
        <v>35</v>
      </c>
      <c r="D39" s="95">
        <v>19</v>
      </c>
      <c r="E39" s="148">
        <v>17871.35658963145</v>
      </c>
      <c r="F39" s="149">
        <v>2182.1269348396431</v>
      </c>
      <c r="G39" s="149">
        <v>188.40612639811366</v>
      </c>
      <c r="H39" s="149">
        <v>1241.8170161288315</v>
      </c>
      <c r="I39" s="149">
        <v>51221.117432845625</v>
      </c>
      <c r="J39" s="149">
        <v>160761.33592540005</v>
      </c>
      <c r="K39" s="149">
        <v>193207.00488229326</v>
      </c>
      <c r="L39" s="149">
        <v>130887.64048993906</v>
      </c>
      <c r="M39" s="149">
        <v>162588.17430666092</v>
      </c>
      <c r="N39" s="149">
        <v>177789.73278867564</v>
      </c>
      <c r="O39" s="149">
        <v>195466.65047521063</v>
      </c>
      <c r="P39" s="149">
        <v>204732.60827866127</v>
      </c>
      <c r="Q39" s="149">
        <v>189300.82929487096</v>
      </c>
      <c r="R39" s="149">
        <v>178637.64993805886</v>
      </c>
      <c r="S39" s="149">
        <v>182697.63151776406</v>
      </c>
      <c r="T39" s="149">
        <v>182027.94640947276</v>
      </c>
      <c r="U39" s="149">
        <v>178905.61397491849</v>
      </c>
      <c r="V39" s="149">
        <v>367325.18173225742</v>
      </c>
      <c r="W39" s="149">
        <v>415440.7742790287</v>
      </c>
      <c r="X39" s="149">
        <v>440196.8440907335</v>
      </c>
      <c r="Y39" s="149">
        <v>410152.10010527377</v>
      </c>
      <c r="Z39" s="149">
        <v>344647.48449655867</v>
      </c>
      <c r="AA39" s="149">
        <v>259179.73969623056</v>
      </c>
      <c r="AB39" s="150">
        <v>188354.66688390012</v>
      </c>
      <c r="AC39" s="151">
        <v>88065084.239649281</v>
      </c>
      <c r="AD39" s="1">
        <v>33877655.07201042</v>
      </c>
      <c r="AF39" s="1" t="s">
        <v>1</v>
      </c>
      <c r="AG39" s="1">
        <v>8</v>
      </c>
    </row>
    <row r="40" spans="1:33" ht="15" x14ac:dyDescent="0.2">
      <c r="A40" s="191"/>
      <c r="B40" s="194"/>
      <c r="C40" s="100" t="s">
        <v>36</v>
      </c>
      <c r="D40" s="101">
        <v>5</v>
      </c>
      <c r="E40" s="145">
        <v>35834.362154070492</v>
      </c>
      <c r="F40" s="146">
        <v>12112.041029797152</v>
      </c>
      <c r="G40" s="146">
        <v>2700.912720121838</v>
      </c>
      <c r="H40" s="146">
        <v>2797.8351202056911</v>
      </c>
      <c r="I40" s="146">
        <v>20932.326609647989</v>
      </c>
      <c r="J40" s="146">
        <v>48089.745794585811</v>
      </c>
      <c r="K40" s="146">
        <v>105879.20356005039</v>
      </c>
      <c r="L40" s="146">
        <v>84381.571406358184</v>
      </c>
      <c r="M40" s="146">
        <v>137071.21433069458</v>
      </c>
      <c r="N40" s="146">
        <v>168192.3030862415</v>
      </c>
      <c r="O40" s="146">
        <v>187039.04653515806</v>
      </c>
      <c r="P40" s="146">
        <v>195992.77544477792</v>
      </c>
      <c r="Q40" s="146">
        <v>185813.96021676474</v>
      </c>
      <c r="R40" s="146">
        <v>161122.28012033235</v>
      </c>
      <c r="S40" s="146">
        <v>134989.87284149107</v>
      </c>
      <c r="T40" s="146">
        <v>119295.26332757053</v>
      </c>
      <c r="U40" s="146">
        <v>108684.94334405016</v>
      </c>
      <c r="V40" s="146">
        <v>306414.32113628765</v>
      </c>
      <c r="W40" s="146">
        <v>358320.35233116825</v>
      </c>
      <c r="X40" s="146">
        <v>386420.66311753541</v>
      </c>
      <c r="Y40" s="146">
        <v>366453.58119981736</v>
      </c>
      <c r="Z40" s="146">
        <v>318252.09340605658</v>
      </c>
      <c r="AA40" s="146">
        <v>252302.39590707191</v>
      </c>
      <c r="AB40" s="147">
        <v>193034.65067816764</v>
      </c>
      <c r="AC40" s="152">
        <v>19460638.577090118</v>
      </c>
      <c r="AD40" s="1">
        <v>7412916.1532671954</v>
      </c>
      <c r="AF40" s="1" t="s">
        <v>3</v>
      </c>
      <c r="AG40" s="1">
        <v>8</v>
      </c>
    </row>
    <row r="41" spans="1:33" ht="15" x14ac:dyDescent="0.2">
      <c r="A41" s="191"/>
      <c r="B41" s="194"/>
      <c r="C41" s="106" t="s">
        <v>37</v>
      </c>
      <c r="D41" s="107">
        <v>7</v>
      </c>
      <c r="E41" s="143">
        <v>30542.285461371837</v>
      </c>
      <c r="F41" s="143">
        <v>7362.9001363273237</v>
      </c>
      <c r="G41" s="143">
        <v>0</v>
      </c>
      <c r="H41" s="143">
        <v>0</v>
      </c>
      <c r="I41" s="143">
        <v>0</v>
      </c>
      <c r="J41" s="143">
        <v>2945.9311903120029</v>
      </c>
      <c r="K41" s="143">
        <v>30038.004149174132</v>
      </c>
      <c r="L41" s="143">
        <v>2177.0073098598336</v>
      </c>
      <c r="M41" s="143">
        <v>50140.414870148859</v>
      </c>
      <c r="N41" s="143">
        <v>89606.396602139619</v>
      </c>
      <c r="O41" s="143">
        <v>112160.51001352935</v>
      </c>
      <c r="P41" s="143">
        <v>122824.82399013377</v>
      </c>
      <c r="Q41" s="143">
        <v>122477.54659730494</v>
      </c>
      <c r="R41" s="143">
        <v>106495.03469838991</v>
      </c>
      <c r="S41" s="143">
        <v>84362.259165384414</v>
      </c>
      <c r="T41" s="143">
        <v>68225.169531343316</v>
      </c>
      <c r="U41" s="143">
        <v>61622.649894087022</v>
      </c>
      <c r="V41" s="143">
        <v>267357.42077317985</v>
      </c>
      <c r="W41" s="143">
        <v>332975.37856329401</v>
      </c>
      <c r="X41" s="143">
        <v>375428.75766063132</v>
      </c>
      <c r="Y41" s="143">
        <v>358604.52377478412</v>
      </c>
      <c r="Z41" s="143">
        <v>303339.28799575416</v>
      </c>
      <c r="AA41" s="143">
        <v>227380.4962911247</v>
      </c>
      <c r="AB41" s="144">
        <v>163449.48925456472</v>
      </c>
      <c r="AC41" s="153">
        <v>20436614.015459873</v>
      </c>
      <c r="AD41" s="1">
        <v>5740642.6887062471</v>
      </c>
      <c r="AF41" s="1" t="s">
        <v>2</v>
      </c>
      <c r="AG41" s="1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>
        <v>732523.58420295292</v>
      </c>
      <c r="F42" s="109">
        <v>153560.91786523024</v>
      </c>
      <c r="G42" s="109">
        <v>17084.280002173349</v>
      </c>
      <c r="H42" s="109">
        <v>37583.698907476253</v>
      </c>
      <c r="I42" s="109">
        <v>1077862.8642723069</v>
      </c>
      <c r="J42" s="109">
        <v>3315535.6298877141</v>
      </c>
      <c r="K42" s="109">
        <v>4410595.1396080432</v>
      </c>
      <c r="L42" s="109">
        <v>2924012.0775096519</v>
      </c>
      <c r="M42" s="109">
        <v>4125514.2875710721</v>
      </c>
      <c r="N42" s="109">
        <v>4846211.214631022</v>
      </c>
      <c r="O42" s="109">
        <v>5434185.1617994979</v>
      </c>
      <c r="P42" s="109">
        <v>5729657.2024493897</v>
      </c>
      <c r="Q42" s="109">
        <v>5383128.3838675059</v>
      </c>
      <c r="R42" s="109">
        <v>4945191.9923135089</v>
      </c>
      <c r="S42" s="109">
        <v>4736740.1772026634</v>
      </c>
      <c r="T42" s="109">
        <v>4532583.4851372382</v>
      </c>
      <c r="U42" s="109">
        <v>4373989.9315023115</v>
      </c>
      <c r="V42" s="109">
        <v>10382752.004006589</v>
      </c>
      <c r="W42" s="109">
        <v>12015804.122900445</v>
      </c>
      <c r="X42" s="109">
        <v>12923844.656936033</v>
      </c>
      <c r="Y42" s="109">
        <v>12135389.474422777</v>
      </c>
      <c r="Z42" s="109">
        <v>10262937.688435176</v>
      </c>
      <c r="AA42" s="109">
        <v>7777590.5078016128</v>
      </c>
      <c r="AB42" s="142">
        <v>5688058.3489668937</v>
      </c>
      <c r="AC42" s="152">
        <v>127962336.83219928</v>
      </c>
      <c r="AD42" s="152">
        <v>47031213.913983867</v>
      </c>
    </row>
    <row r="43" spans="1:33" ht="15" x14ac:dyDescent="0.2">
      <c r="A43" s="193">
        <v>48092</v>
      </c>
      <c r="B43" s="194">
        <v>126857002.05852807</v>
      </c>
      <c r="C43" s="94" t="s">
        <v>35</v>
      </c>
      <c r="D43" s="95">
        <v>22</v>
      </c>
      <c r="E43" s="148">
        <v>14903.614964190238</v>
      </c>
      <c r="F43" s="149">
        <v>573.87936315165609</v>
      </c>
      <c r="G43" s="149">
        <v>0</v>
      </c>
      <c r="H43" s="149">
        <v>0</v>
      </c>
      <c r="I43" s="149">
        <v>42181.373364766194</v>
      </c>
      <c r="J43" s="149">
        <v>153890.14087127213</v>
      </c>
      <c r="K43" s="149">
        <v>188724.95526463966</v>
      </c>
      <c r="L43" s="149">
        <v>123874.83311830694</v>
      </c>
      <c r="M43" s="149">
        <v>156128.37747441174</v>
      </c>
      <c r="N43" s="149">
        <v>172536.30933087139</v>
      </c>
      <c r="O43" s="149">
        <v>189859.57507703413</v>
      </c>
      <c r="P43" s="149">
        <v>201269.39104482817</v>
      </c>
      <c r="Q43" s="149">
        <v>185434.54061179882</v>
      </c>
      <c r="R43" s="149">
        <v>173562.38205929619</v>
      </c>
      <c r="S43" s="149">
        <v>176880.0799449581</v>
      </c>
      <c r="T43" s="149">
        <v>176880.98868341098</v>
      </c>
      <c r="U43" s="149">
        <v>174740.60234287678</v>
      </c>
      <c r="V43" s="149">
        <v>368629.63347747823</v>
      </c>
      <c r="W43" s="149">
        <v>425383.44827845885</v>
      </c>
      <c r="X43" s="149">
        <v>440321.24223473662</v>
      </c>
      <c r="Y43" s="149">
        <v>408445.27732964768</v>
      </c>
      <c r="Z43" s="149">
        <v>344112.85776486847</v>
      </c>
      <c r="AA43" s="149">
        <v>254020.05172912823</v>
      </c>
      <c r="AB43" s="150">
        <v>183326.30400973701</v>
      </c>
      <c r="AC43" s="151">
        <v>100224956.88347711</v>
      </c>
      <c r="AD43" s="1">
        <v>38085675.753131449</v>
      </c>
      <c r="AF43" s="1" t="s">
        <v>1</v>
      </c>
      <c r="AG43" s="1">
        <v>9</v>
      </c>
    </row>
    <row r="44" spans="1:33" ht="15" x14ac:dyDescent="0.2">
      <c r="A44" s="191"/>
      <c r="B44" s="194"/>
      <c r="C44" s="100" t="s">
        <v>36</v>
      </c>
      <c r="D44" s="101">
        <v>4</v>
      </c>
      <c r="E44" s="145">
        <v>31828.882924648362</v>
      </c>
      <c r="F44" s="146">
        <v>10011.493253658409</v>
      </c>
      <c r="G44" s="146">
        <v>675.59587883907807</v>
      </c>
      <c r="H44" s="146">
        <v>60.979457842600823</v>
      </c>
      <c r="I44" s="146">
        <v>16752.915634698504</v>
      </c>
      <c r="J44" s="146">
        <v>44577.273547660909</v>
      </c>
      <c r="K44" s="146">
        <v>102064.26089611946</v>
      </c>
      <c r="L44" s="146">
        <v>81164.576804009019</v>
      </c>
      <c r="M44" s="146">
        <v>131747.85481277527</v>
      </c>
      <c r="N44" s="146">
        <v>164194.72772968563</v>
      </c>
      <c r="O44" s="146">
        <v>182502.47292310765</v>
      </c>
      <c r="P44" s="146">
        <v>193401.29318121067</v>
      </c>
      <c r="Q44" s="146">
        <v>184895.88010599054</v>
      </c>
      <c r="R44" s="146">
        <v>159898.34313894191</v>
      </c>
      <c r="S44" s="146">
        <v>133018.0480731843</v>
      </c>
      <c r="T44" s="146">
        <v>120029.32931866648</v>
      </c>
      <c r="U44" s="146">
        <v>109179.19051785083</v>
      </c>
      <c r="V44" s="146">
        <v>311630.84453263163</v>
      </c>
      <c r="W44" s="146">
        <v>373898.36416529235</v>
      </c>
      <c r="X44" s="146">
        <v>385595.3293417684</v>
      </c>
      <c r="Y44" s="146">
        <v>361708.00848789769</v>
      </c>
      <c r="Z44" s="146">
        <v>315999.1734269915</v>
      </c>
      <c r="AA44" s="146">
        <v>250418.67097090473</v>
      </c>
      <c r="AB44" s="147">
        <v>189498.87198538793</v>
      </c>
      <c r="AC44" s="152">
        <v>15419009.524439055</v>
      </c>
      <c r="AD44" s="1">
        <v>5840126.8664216893</v>
      </c>
      <c r="AF44" s="1" t="s">
        <v>3</v>
      </c>
      <c r="AG44" s="1">
        <v>9</v>
      </c>
    </row>
    <row r="45" spans="1:33" ht="15" x14ac:dyDescent="0.2">
      <c r="A45" s="191"/>
      <c r="B45" s="194"/>
      <c r="C45" s="106" t="s">
        <v>37</v>
      </c>
      <c r="D45" s="107">
        <v>4</v>
      </c>
      <c r="E45" s="143">
        <v>29634.586116573671</v>
      </c>
      <c r="F45" s="143">
        <v>7175.5799051524955</v>
      </c>
      <c r="G45" s="143">
        <v>97.740542927160277</v>
      </c>
      <c r="H45" s="143">
        <v>0</v>
      </c>
      <c r="I45" s="143">
        <v>0</v>
      </c>
      <c r="J45" s="143">
        <v>191.54702465100854</v>
      </c>
      <c r="K45" s="143">
        <v>24389.709610773116</v>
      </c>
      <c r="L45" s="143">
        <v>0</v>
      </c>
      <c r="M45" s="143">
        <v>37856.319670540128</v>
      </c>
      <c r="N45" s="143">
        <v>78168.177944964918</v>
      </c>
      <c r="O45" s="143">
        <v>97781.607710909477</v>
      </c>
      <c r="P45" s="143">
        <v>108851.91499381867</v>
      </c>
      <c r="Q45" s="143">
        <v>110106.86385502582</v>
      </c>
      <c r="R45" s="143">
        <v>99351.476296889246</v>
      </c>
      <c r="S45" s="143">
        <v>77367.309158767239</v>
      </c>
      <c r="T45" s="143">
        <v>62236.61964025745</v>
      </c>
      <c r="U45" s="143">
        <v>56759.530508461234</v>
      </c>
      <c r="V45" s="143">
        <v>272149.98054170556</v>
      </c>
      <c r="W45" s="143">
        <v>344639.53232942458</v>
      </c>
      <c r="X45" s="143">
        <v>369991.58349875198</v>
      </c>
      <c r="Y45" s="143">
        <v>353318.19639877428</v>
      </c>
      <c r="Z45" s="143">
        <v>297068.79603677779</v>
      </c>
      <c r="AA45" s="143">
        <v>219054.16019220543</v>
      </c>
      <c r="AB45" s="144">
        <v>157067.68067562382</v>
      </c>
      <c r="AC45" s="153">
        <v>11213035.6506119</v>
      </c>
      <c r="AD45" s="1">
        <v>2913919.279118537</v>
      </c>
      <c r="AF45" s="1" t="s">
        <v>2</v>
      </c>
      <c r="AG45" s="1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>
        <v>573733.40537707345</v>
      </c>
      <c r="F46" s="109">
        <v>81373.638624580053</v>
      </c>
      <c r="G46" s="109">
        <v>3093.3456870649534</v>
      </c>
      <c r="H46" s="109">
        <v>243.91783137040329</v>
      </c>
      <c r="I46" s="109">
        <v>995001.87656365021</v>
      </c>
      <c r="J46" s="109">
        <v>3564658.3814572343</v>
      </c>
      <c r="K46" s="109">
        <v>4657764.8978496427</v>
      </c>
      <c r="L46" s="109">
        <v>3049904.6358187888</v>
      </c>
      <c r="M46" s="109">
        <v>4113241.0023703198</v>
      </c>
      <c r="N46" s="109">
        <v>4765250.4279777734</v>
      </c>
      <c r="O46" s="109">
        <v>5298046.9742308194</v>
      </c>
      <c r="P46" s="109">
        <v>5636939.4356863368</v>
      </c>
      <c r="Q46" s="109">
        <v>5259570.869303639</v>
      </c>
      <c r="R46" s="109">
        <v>4855371.6830478404</v>
      </c>
      <c r="S46" s="109">
        <v>4732903.1877168845</v>
      </c>
      <c r="T46" s="109">
        <v>4620445.5468707373</v>
      </c>
      <c r="U46" s="109">
        <v>4508048.1356485374</v>
      </c>
      <c r="V46" s="109">
        <v>10444975.23680187</v>
      </c>
      <c r="W46" s="109">
        <v>12232587.448104965</v>
      </c>
      <c r="X46" s="109">
        <v>12709414.980526287</v>
      </c>
      <c r="Y46" s="109">
        <v>11845900.920798935</v>
      </c>
      <c r="Z46" s="109">
        <v>10022754.748682182</v>
      </c>
      <c r="AA46" s="109">
        <v>7466332.462693261</v>
      </c>
      <c r="AB46" s="142">
        <v>5419444.8988582604</v>
      </c>
      <c r="AC46" s="152">
        <v>126857002.05852807</v>
      </c>
      <c r="AD46" s="152">
        <v>46839721.898671679</v>
      </c>
    </row>
    <row r="47" spans="1:33" ht="15" x14ac:dyDescent="0.2">
      <c r="A47" s="193">
        <v>48122</v>
      </c>
      <c r="B47" s="194">
        <v>130405479.37983699</v>
      </c>
      <c r="C47" s="94" t="s">
        <v>35</v>
      </c>
      <c r="D47" s="95">
        <v>22</v>
      </c>
      <c r="E47" s="148">
        <v>17382.510589410344</v>
      </c>
      <c r="F47" s="149">
        <v>1706.1998288837685</v>
      </c>
      <c r="G47" s="149">
        <v>0</v>
      </c>
      <c r="H47" s="149">
        <v>10.673225011019065</v>
      </c>
      <c r="I47" s="149">
        <v>39996.060150696372</v>
      </c>
      <c r="J47" s="149">
        <v>138319.21984169399</v>
      </c>
      <c r="K47" s="149">
        <v>181466.77763750896</v>
      </c>
      <c r="L47" s="149">
        <v>125859.01329145687</v>
      </c>
      <c r="M47" s="149">
        <v>158098.92876005557</v>
      </c>
      <c r="N47" s="149">
        <v>174682.01653074726</v>
      </c>
      <c r="O47" s="149">
        <v>190657.85911133877</v>
      </c>
      <c r="P47" s="149">
        <v>203301.98969577189</v>
      </c>
      <c r="Q47" s="149">
        <v>191938.77647344116</v>
      </c>
      <c r="R47" s="149">
        <v>178689.2209560427</v>
      </c>
      <c r="S47" s="149">
        <v>182132.7304069869</v>
      </c>
      <c r="T47" s="149">
        <v>181056.2024697513</v>
      </c>
      <c r="U47" s="149">
        <v>178315.15054383894</v>
      </c>
      <c r="V47" s="149">
        <v>385319.12615623721</v>
      </c>
      <c r="W47" s="149">
        <v>431448.81363243586</v>
      </c>
      <c r="X47" s="149">
        <v>431421.59885525249</v>
      </c>
      <c r="Y47" s="149">
        <v>399968.84520823858</v>
      </c>
      <c r="Z47" s="149">
        <v>342312.88023759989</v>
      </c>
      <c r="AA47" s="149">
        <v>257288.6583513931</v>
      </c>
      <c r="AB47" s="150">
        <v>186281.35778294617</v>
      </c>
      <c r="AC47" s="151">
        <v>100708401.41420828</v>
      </c>
      <c r="AD47" s="1">
        <v>38824101.541267492</v>
      </c>
      <c r="AF47" s="1" t="s">
        <v>1</v>
      </c>
      <c r="AG47" s="1">
        <v>10</v>
      </c>
    </row>
    <row r="48" spans="1:33" ht="15" x14ac:dyDescent="0.2">
      <c r="A48" s="191"/>
      <c r="B48" s="194"/>
      <c r="C48" s="100" t="s">
        <v>36</v>
      </c>
      <c r="D48" s="101">
        <v>4</v>
      </c>
      <c r="E48" s="145">
        <v>33876.449736615454</v>
      </c>
      <c r="F48" s="146">
        <v>12097.109764259725</v>
      </c>
      <c r="G48" s="146">
        <v>1218.2008139874881</v>
      </c>
      <c r="H48" s="146">
        <v>236.04475224973424</v>
      </c>
      <c r="I48" s="146">
        <v>17124.50089972093</v>
      </c>
      <c r="J48" s="146">
        <v>43871.810277165438</v>
      </c>
      <c r="K48" s="146">
        <v>99556.317809650471</v>
      </c>
      <c r="L48" s="146">
        <v>79913.212379228455</v>
      </c>
      <c r="M48" s="146">
        <v>135365.52775050048</v>
      </c>
      <c r="N48" s="146">
        <v>166759.22484616193</v>
      </c>
      <c r="O48" s="146">
        <v>186372.19046086812</v>
      </c>
      <c r="P48" s="146">
        <v>195137.64433196248</v>
      </c>
      <c r="Q48" s="146">
        <v>188558.61511194328</v>
      </c>
      <c r="R48" s="146">
        <v>162801.6011646119</v>
      </c>
      <c r="S48" s="146">
        <v>135942.05320192454</v>
      </c>
      <c r="T48" s="146">
        <v>122056.57514868902</v>
      </c>
      <c r="U48" s="146">
        <v>115317.09308121027</v>
      </c>
      <c r="V48" s="146">
        <v>329480.68181358156</v>
      </c>
      <c r="W48" s="146">
        <v>380013.40505970002</v>
      </c>
      <c r="X48" s="146">
        <v>380289.29748706217</v>
      </c>
      <c r="Y48" s="146">
        <v>355753.16664688062</v>
      </c>
      <c r="Z48" s="146">
        <v>308473.83230976074</v>
      </c>
      <c r="AA48" s="146">
        <v>246302.76558621787</v>
      </c>
      <c r="AB48" s="147">
        <v>188528.68807667057</v>
      </c>
      <c r="AC48" s="152">
        <v>15540184.034042494</v>
      </c>
      <c r="AD48" s="1">
        <v>5952894.9499084018</v>
      </c>
      <c r="AF48" s="1" t="s">
        <v>3</v>
      </c>
      <c r="AG48" s="1">
        <v>10</v>
      </c>
    </row>
    <row r="49" spans="1:33" ht="15" x14ac:dyDescent="0.2">
      <c r="A49" s="191"/>
      <c r="B49" s="194"/>
      <c r="C49" s="106" t="s">
        <v>37</v>
      </c>
      <c r="D49" s="107">
        <v>5</v>
      </c>
      <c r="E49" s="143">
        <v>28370.353703725981</v>
      </c>
      <c r="F49" s="143">
        <v>6121.736244699473</v>
      </c>
      <c r="G49" s="143">
        <v>0</v>
      </c>
      <c r="H49" s="143">
        <v>0</v>
      </c>
      <c r="I49" s="143">
        <v>0</v>
      </c>
      <c r="J49" s="143">
        <v>0</v>
      </c>
      <c r="K49" s="143">
        <v>23317.581949826232</v>
      </c>
      <c r="L49" s="143">
        <v>0</v>
      </c>
      <c r="M49" s="143">
        <v>36090.931720332737</v>
      </c>
      <c r="N49" s="143">
        <v>74749.411383487677</v>
      </c>
      <c r="O49" s="143">
        <v>100278.37736352268</v>
      </c>
      <c r="P49" s="143">
        <v>111401.12521098601</v>
      </c>
      <c r="Q49" s="143">
        <v>112812.25761508378</v>
      </c>
      <c r="R49" s="143">
        <v>101939.91277993626</v>
      </c>
      <c r="S49" s="143">
        <v>81174.440777000753</v>
      </c>
      <c r="T49" s="143">
        <v>66781.991262699099</v>
      </c>
      <c r="U49" s="143">
        <v>62762.105444222623</v>
      </c>
      <c r="V49" s="143">
        <v>284768.99739063298</v>
      </c>
      <c r="W49" s="143">
        <v>350432.50397770596</v>
      </c>
      <c r="X49" s="143">
        <v>366738.81198595319</v>
      </c>
      <c r="Y49" s="143">
        <v>345839.20616903796</v>
      </c>
      <c r="Z49" s="143">
        <v>291088.67764664022</v>
      </c>
      <c r="AA49" s="143">
        <v>222519.46031629568</v>
      </c>
      <c r="AB49" s="144">
        <v>164190.90337545093</v>
      </c>
      <c r="AC49" s="153">
        <v>14156893.931586202</v>
      </c>
      <c r="AD49" s="1">
        <v>3739952.767786358</v>
      </c>
      <c r="AF49" s="1" t="s">
        <v>2</v>
      </c>
      <c r="AG49" s="1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>
        <v>659772.80043211929</v>
      </c>
      <c r="F50" s="109">
        <v>116533.51651597918</v>
      </c>
      <c r="G50" s="109">
        <v>4872.8032559499525</v>
      </c>
      <c r="H50" s="109">
        <v>1178.9899592413565</v>
      </c>
      <c r="I50" s="109">
        <v>948411.32691420394</v>
      </c>
      <c r="J50" s="109">
        <v>3218510.0776259294</v>
      </c>
      <c r="K50" s="109">
        <v>4507082.2890129294</v>
      </c>
      <c r="L50" s="109">
        <v>3088551.1419289648</v>
      </c>
      <c r="M50" s="109">
        <v>4200093.2023248887</v>
      </c>
      <c r="N50" s="109">
        <v>4883788.3199785259</v>
      </c>
      <c r="O50" s="109">
        <v>5441353.5491105393</v>
      </c>
      <c r="P50" s="109">
        <v>5810199.9766897615</v>
      </c>
      <c r="Q50" s="109">
        <v>5540948.830938898</v>
      </c>
      <c r="R50" s="109">
        <v>5092068.8295910684</v>
      </c>
      <c r="S50" s="109">
        <v>4956560.4856464136</v>
      </c>
      <c r="T50" s="109">
        <v>4805372.7112427801</v>
      </c>
      <c r="U50" s="109">
        <v>4698012.2115104115</v>
      </c>
      <c r="V50" s="109">
        <v>11218788.48964471</v>
      </c>
      <c r="W50" s="109">
        <v>12764090.040040918</v>
      </c>
      <c r="X50" s="109">
        <v>12846126.42469357</v>
      </c>
      <c r="Y50" s="109">
        <v>11951523.29201396</v>
      </c>
      <c r="Z50" s="109">
        <v>10220222.082699442</v>
      </c>
      <c r="AA50" s="109">
        <v>7758158.8476569979</v>
      </c>
      <c r="AB50" s="142">
        <v>5673259.1404087525</v>
      </c>
      <c r="AC50" s="152">
        <v>130405479.37983698</v>
      </c>
      <c r="AD50" s="152">
        <v>48516949.258962251</v>
      </c>
    </row>
    <row r="51" spans="1:33" ht="15" x14ac:dyDescent="0.2">
      <c r="A51" s="193">
        <v>48153</v>
      </c>
      <c r="B51" s="194">
        <v>126343612.60372664</v>
      </c>
      <c r="C51" s="94" t="s">
        <v>35</v>
      </c>
      <c r="D51" s="95">
        <v>18</v>
      </c>
      <c r="E51" s="148">
        <v>21608.258697378849</v>
      </c>
      <c r="F51" s="149">
        <v>3518.1685874731602</v>
      </c>
      <c r="G51" s="149">
        <v>0</v>
      </c>
      <c r="H51" s="149">
        <v>281.72199713996736</v>
      </c>
      <c r="I51" s="149">
        <v>42461.188079040759</v>
      </c>
      <c r="J51" s="149">
        <v>136675.0088627926</v>
      </c>
      <c r="K51" s="149">
        <v>187384.79430346948</v>
      </c>
      <c r="L51" s="149">
        <v>132936.67930500346</v>
      </c>
      <c r="M51" s="149">
        <v>165106.43788615928</v>
      </c>
      <c r="N51" s="149">
        <v>180665.20161975553</v>
      </c>
      <c r="O51" s="149">
        <v>195189.74703881392</v>
      </c>
      <c r="P51" s="149">
        <v>207009.31151955068</v>
      </c>
      <c r="Q51" s="149">
        <v>197916.84759828329</v>
      </c>
      <c r="R51" s="149">
        <v>186013.80728706854</v>
      </c>
      <c r="S51" s="149">
        <v>190460.61540462257</v>
      </c>
      <c r="T51" s="149">
        <v>191104.66844326514</v>
      </c>
      <c r="U51" s="149">
        <v>192329.75504644393</v>
      </c>
      <c r="V51" s="149">
        <v>405584.51749618142</v>
      </c>
      <c r="W51" s="149">
        <v>445777.80778326024</v>
      </c>
      <c r="X51" s="149">
        <v>443785.76618933468</v>
      </c>
      <c r="Y51" s="149">
        <v>412099.58695405262</v>
      </c>
      <c r="Z51" s="149">
        <v>352908.83123849763</v>
      </c>
      <c r="AA51" s="149">
        <v>265406.60452812118</v>
      </c>
      <c r="AB51" s="150">
        <v>192451.10379354615</v>
      </c>
      <c r="AC51" s="151">
        <v>85476175.733866617</v>
      </c>
      <c r="AD51" s="1">
        <v>33097195.280681401</v>
      </c>
      <c r="AF51" s="1" t="s">
        <v>1</v>
      </c>
      <c r="AG51" s="1">
        <v>11</v>
      </c>
    </row>
    <row r="52" spans="1:33" ht="15" x14ac:dyDescent="0.2">
      <c r="A52" s="191"/>
      <c r="B52" s="194"/>
      <c r="C52" s="100" t="s">
        <v>36</v>
      </c>
      <c r="D52" s="101">
        <v>5</v>
      </c>
      <c r="E52" s="145">
        <v>37106.191533959485</v>
      </c>
      <c r="F52" s="146">
        <v>14303.786802023573</v>
      </c>
      <c r="G52" s="146">
        <v>2188.9607996215173</v>
      </c>
      <c r="H52" s="146">
        <v>1725.2329254133219</v>
      </c>
      <c r="I52" s="146">
        <v>21322.98835117308</v>
      </c>
      <c r="J52" s="146">
        <v>47451.180090841452</v>
      </c>
      <c r="K52" s="146">
        <v>104536.20042021025</v>
      </c>
      <c r="L52" s="146">
        <v>86294.945392627531</v>
      </c>
      <c r="M52" s="146">
        <v>136012.57493583573</v>
      </c>
      <c r="N52" s="146">
        <v>164885.75515599706</v>
      </c>
      <c r="O52" s="146">
        <v>182933.48072837014</v>
      </c>
      <c r="P52" s="146">
        <v>191351.74392298999</v>
      </c>
      <c r="Q52" s="146">
        <v>186728.67567831499</v>
      </c>
      <c r="R52" s="146">
        <v>167419.84110896575</v>
      </c>
      <c r="S52" s="146">
        <v>143685.00353579671</v>
      </c>
      <c r="T52" s="146">
        <v>129781.87579751178</v>
      </c>
      <c r="U52" s="146">
        <v>119945.29784164851</v>
      </c>
      <c r="V52" s="146">
        <v>339732.33550816047</v>
      </c>
      <c r="W52" s="146">
        <v>389966.00937889126</v>
      </c>
      <c r="X52" s="146">
        <v>391535.74371349701</v>
      </c>
      <c r="Y52" s="146">
        <v>368634.6496696024</v>
      </c>
      <c r="Z52" s="146">
        <v>320309.52423128585</v>
      </c>
      <c r="AA52" s="146">
        <v>255711.40138753346</v>
      </c>
      <c r="AB52" s="147">
        <v>195835.9684150251</v>
      </c>
      <c r="AC52" s="152">
        <v>19996996.836626485</v>
      </c>
      <c r="AD52" s="1">
        <v>7545195.9704902908</v>
      </c>
      <c r="AF52" s="1" t="s">
        <v>3</v>
      </c>
      <c r="AG52" s="1">
        <v>11</v>
      </c>
    </row>
    <row r="53" spans="1:33" ht="15" x14ac:dyDescent="0.2">
      <c r="A53" s="191"/>
      <c r="B53" s="194"/>
      <c r="C53" s="106" t="s">
        <v>37</v>
      </c>
      <c r="D53" s="107">
        <v>7</v>
      </c>
      <c r="E53" s="143">
        <v>30637.808538248257</v>
      </c>
      <c r="F53" s="143">
        <v>8692.281244501306</v>
      </c>
      <c r="G53" s="143">
        <v>673.10625519682901</v>
      </c>
      <c r="H53" s="143">
        <v>0</v>
      </c>
      <c r="I53" s="143">
        <v>328.73184648283393</v>
      </c>
      <c r="J53" s="143">
        <v>1938.1671694078502</v>
      </c>
      <c r="K53" s="143">
        <v>28238.364667313286</v>
      </c>
      <c r="L53" s="143">
        <v>1665.2802615727828</v>
      </c>
      <c r="M53" s="143">
        <v>49159.5950287468</v>
      </c>
      <c r="N53" s="143">
        <v>85656.711991635515</v>
      </c>
      <c r="O53" s="143">
        <v>107833.755328368</v>
      </c>
      <c r="P53" s="143">
        <v>119734.41759688087</v>
      </c>
      <c r="Q53" s="143">
        <v>120737.39042174465</v>
      </c>
      <c r="R53" s="143">
        <v>109020.02977278706</v>
      </c>
      <c r="S53" s="143">
        <v>87648.540141397345</v>
      </c>
      <c r="T53" s="143">
        <v>72846.083496771913</v>
      </c>
      <c r="U53" s="143">
        <v>66399.170700251867</v>
      </c>
      <c r="V53" s="143">
        <v>291113.97631747427</v>
      </c>
      <c r="W53" s="143">
        <v>360273.54469660961</v>
      </c>
      <c r="X53" s="143">
        <v>374340.65256419027</v>
      </c>
      <c r="Y53" s="143">
        <v>355396.24403565057</v>
      </c>
      <c r="Z53" s="143">
        <v>304677.02686141315</v>
      </c>
      <c r="AA53" s="143">
        <v>233427.06728951167</v>
      </c>
      <c r="AB53" s="144">
        <v>171053.48709292052</v>
      </c>
      <c r="AC53" s="153">
        <v>20870440.033233538</v>
      </c>
      <c r="AD53" s="1">
        <v>5744906.8231810974</v>
      </c>
      <c r="AF53" s="1" t="s">
        <v>2</v>
      </c>
      <c r="AG53" s="1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>
        <v>788944.2739903545</v>
      </c>
      <c r="F54" s="109">
        <v>195691.93729614388</v>
      </c>
      <c r="G54" s="109">
        <v>15656.547784485389</v>
      </c>
      <c r="H54" s="109">
        <v>13697.160575586022</v>
      </c>
      <c r="I54" s="109">
        <v>873217.45010397886</v>
      </c>
      <c r="J54" s="109">
        <v>2710973.2301703291</v>
      </c>
      <c r="K54" s="109">
        <v>4093275.8522346946</v>
      </c>
      <c r="L54" s="109">
        <v>2835991.9162842096</v>
      </c>
      <c r="M54" s="109">
        <v>3996095.9218312739</v>
      </c>
      <c r="N54" s="109">
        <v>4675999.3888770333</v>
      </c>
      <c r="O54" s="109">
        <v>5182919.1376390774</v>
      </c>
      <c r="P54" s="109">
        <v>5521067.2501450283</v>
      </c>
      <c r="Q54" s="109">
        <v>5341308.3681128873</v>
      </c>
      <c r="R54" s="109">
        <v>4948487.9451215724</v>
      </c>
      <c r="S54" s="109">
        <v>4760255.8759519709</v>
      </c>
      <c r="T54" s="109">
        <v>4598715.9954437343</v>
      </c>
      <c r="U54" s="109">
        <v>4526456.2749459967</v>
      </c>
      <c r="V54" s="109">
        <v>11036980.826694388</v>
      </c>
      <c r="W54" s="109">
        <v>12495745.399869407</v>
      </c>
      <c r="X54" s="109">
        <v>12566207.077924842</v>
      </c>
      <c r="Y54" s="109">
        <v>11748739.521770513</v>
      </c>
      <c r="Z54" s="109">
        <v>10086645.771479279</v>
      </c>
      <c r="AA54" s="109">
        <v>7689865.3594704298</v>
      </c>
      <c r="AB54" s="142">
        <v>5640674.1200094</v>
      </c>
      <c r="AC54" s="152">
        <v>126343612.60372664</v>
      </c>
      <c r="AD54" s="152">
        <v>46387298.074352793</v>
      </c>
    </row>
    <row r="55" spans="1:33" ht="15" x14ac:dyDescent="0.2">
      <c r="A55" s="193">
        <v>48183</v>
      </c>
      <c r="B55" s="194">
        <v>124322366.18441652</v>
      </c>
      <c r="C55" s="94" t="s">
        <v>35</v>
      </c>
      <c r="D55" s="95">
        <v>21</v>
      </c>
      <c r="E55" s="148">
        <v>29046.164457271665</v>
      </c>
      <c r="F55" s="149">
        <v>6731.1333966762031</v>
      </c>
      <c r="G55" s="149">
        <v>644.64097111109061</v>
      </c>
      <c r="H55" s="149">
        <v>1222.555382175231</v>
      </c>
      <c r="I55" s="149">
        <v>25557.949830622019</v>
      </c>
      <c r="J55" s="149">
        <v>73369.669062771194</v>
      </c>
      <c r="K55" s="149">
        <v>133918.34198214457</v>
      </c>
      <c r="L55" s="149">
        <v>103699.76380557484</v>
      </c>
      <c r="M55" s="149">
        <v>146704.34202339072</v>
      </c>
      <c r="N55" s="149">
        <v>168865.59386776784</v>
      </c>
      <c r="O55" s="149">
        <v>185151.74929841128</v>
      </c>
      <c r="P55" s="149">
        <v>196659.41273483844</v>
      </c>
      <c r="Q55" s="149">
        <v>190376.1950171511</v>
      </c>
      <c r="R55" s="149">
        <v>176450.412850633</v>
      </c>
      <c r="S55" s="149">
        <v>171324.49962203673</v>
      </c>
      <c r="T55" s="149">
        <v>164621.46596777692</v>
      </c>
      <c r="U55" s="149">
        <v>158568.1169106072</v>
      </c>
      <c r="V55" s="149">
        <v>359864.33599224844</v>
      </c>
      <c r="W55" s="149">
        <v>419644.6971879052</v>
      </c>
      <c r="X55" s="149">
        <v>426760.75943700614</v>
      </c>
      <c r="Y55" s="149">
        <v>401763.01465924032</v>
      </c>
      <c r="Z55" s="149">
        <v>355520.18972054747</v>
      </c>
      <c r="AA55" s="149">
        <v>279372.02191132831</v>
      </c>
      <c r="AB55" s="150">
        <v>209801.79198869897</v>
      </c>
      <c r="AC55" s="151">
        <v>92098415.179636613</v>
      </c>
      <c r="AD55" s="1">
        <v>34910852.594061948</v>
      </c>
      <c r="AF55" s="1" t="s">
        <v>1</v>
      </c>
      <c r="AG55" s="1">
        <v>12</v>
      </c>
    </row>
    <row r="56" spans="1:33" ht="15" x14ac:dyDescent="0.2">
      <c r="A56" s="191"/>
      <c r="B56" s="194"/>
      <c r="C56" s="100" t="s">
        <v>36</v>
      </c>
      <c r="D56" s="101">
        <v>4</v>
      </c>
      <c r="E56" s="145">
        <v>44581.068022109212</v>
      </c>
      <c r="F56" s="146">
        <v>18003.524891583787</v>
      </c>
      <c r="G56" s="146">
        <v>5858.3974406578272</v>
      </c>
      <c r="H56" s="146">
        <v>3860.6816528238191</v>
      </c>
      <c r="I56" s="146">
        <v>19483.823531764152</v>
      </c>
      <c r="J56" s="146">
        <v>40811.261914669449</v>
      </c>
      <c r="K56" s="146">
        <v>87683.16452718644</v>
      </c>
      <c r="L56" s="146">
        <v>64247.305630872725</v>
      </c>
      <c r="M56" s="146">
        <v>115596.13916593131</v>
      </c>
      <c r="N56" s="146">
        <v>147704.11049665208</v>
      </c>
      <c r="O56" s="146">
        <v>167761.83984062981</v>
      </c>
      <c r="P56" s="146">
        <v>177466.03876559171</v>
      </c>
      <c r="Q56" s="146">
        <v>173556.17720013479</v>
      </c>
      <c r="R56" s="146">
        <v>152429.88060072498</v>
      </c>
      <c r="S56" s="146">
        <v>130588.01807445844</v>
      </c>
      <c r="T56" s="146">
        <v>120028.30009703132</v>
      </c>
      <c r="U56" s="146">
        <v>113847.47247226168</v>
      </c>
      <c r="V56" s="146">
        <v>324463.60250532551</v>
      </c>
      <c r="W56" s="146">
        <v>380920.37395875325</v>
      </c>
      <c r="X56" s="146">
        <v>387393.83378811635</v>
      </c>
      <c r="Y56" s="146">
        <v>366998.31303509674</v>
      </c>
      <c r="Z56" s="146">
        <v>325570.06948664796</v>
      </c>
      <c r="AA56" s="146">
        <v>266674.33714443649</v>
      </c>
      <c r="AB56" s="147">
        <v>207482.48367474371</v>
      </c>
      <c r="AC56" s="152">
        <v>15372040.871672815</v>
      </c>
      <c r="AD56" s="1">
        <v>5452901.1293771546</v>
      </c>
      <c r="AF56" s="1" t="s">
        <v>3</v>
      </c>
      <c r="AG56" s="1">
        <v>12</v>
      </c>
    </row>
    <row r="57" spans="1:33" ht="15" x14ac:dyDescent="0.2">
      <c r="A57" s="191"/>
      <c r="B57" s="194"/>
      <c r="C57" s="106" t="s">
        <v>37</v>
      </c>
      <c r="D57" s="107">
        <v>6</v>
      </c>
      <c r="E57" s="143">
        <v>52150.249055256361</v>
      </c>
      <c r="F57" s="143">
        <v>25519.430973108592</v>
      </c>
      <c r="G57" s="143">
        <v>8701.7206167985187</v>
      </c>
      <c r="H57" s="143">
        <v>3589.5413971879166</v>
      </c>
      <c r="I57" s="143">
        <v>1758.4777724826754</v>
      </c>
      <c r="J57" s="143">
        <v>2916.7323368954435</v>
      </c>
      <c r="K57" s="143">
        <v>21589.694084140137</v>
      </c>
      <c r="L57" s="143">
        <v>1650.9101798600166</v>
      </c>
      <c r="M57" s="143">
        <v>33311.02561003896</v>
      </c>
      <c r="N57" s="143">
        <v>63683.350952788664</v>
      </c>
      <c r="O57" s="143">
        <v>83524.869892911214</v>
      </c>
      <c r="P57" s="143">
        <v>97134.546707844012</v>
      </c>
      <c r="Q57" s="143">
        <v>99448.978676365616</v>
      </c>
      <c r="R57" s="143">
        <v>90989.991111422773</v>
      </c>
      <c r="S57" s="143">
        <v>72755.500507082645</v>
      </c>
      <c r="T57" s="143">
        <v>61546.547828649163</v>
      </c>
      <c r="U57" s="143">
        <v>56876.66463075301</v>
      </c>
      <c r="V57" s="143">
        <v>268111.13926314906</v>
      </c>
      <c r="W57" s="143">
        <v>338518.01421873178</v>
      </c>
      <c r="X57" s="143">
        <v>356742.0307657753</v>
      </c>
      <c r="Y57" s="143">
        <v>343989.8797097702</v>
      </c>
      <c r="Z57" s="143">
        <v>303127.68773368112</v>
      </c>
      <c r="AA57" s="143">
        <v>239750.63991880621</v>
      </c>
      <c r="AB57" s="144">
        <v>181264.06490768067</v>
      </c>
      <c r="AC57" s="153">
        <v>16851910.133107081</v>
      </c>
      <c r="AD57" s="1">
        <v>3965534.3165862961</v>
      </c>
      <c r="AF57" s="1" t="s">
        <v>2</v>
      </c>
      <c r="AG57" s="1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>
        <v>1101195.22002268</v>
      </c>
      <c r="F58" s="109">
        <v>366484.48673518701</v>
      </c>
      <c r="G58" s="109">
        <v>89181.373856755323</v>
      </c>
      <c r="H58" s="109">
        <v>62653.638020102633</v>
      </c>
      <c r="I58" s="109">
        <v>625203.10720501503</v>
      </c>
      <c r="J58" s="109">
        <v>1721508.4919982455</v>
      </c>
      <c r="K58" s="109">
        <v>3292556.0042386227</v>
      </c>
      <c r="L58" s="109">
        <v>2444589.7235197229</v>
      </c>
      <c r="M58" s="109">
        <v>3743041.8928151638</v>
      </c>
      <c r="N58" s="109">
        <v>4519094.018926465</v>
      </c>
      <c r="O58" s="109">
        <v>5060383.3139866227</v>
      </c>
      <c r="P58" s="109">
        <v>5422519.1027410384</v>
      </c>
      <c r="Q58" s="109">
        <v>5288818.6762189064</v>
      </c>
      <c r="R58" s="109">
        <v>4861118.1389347296</v>
      </c>
      <c r="S58" s="109">
        <v>4556699.5674031014</v>
      </c>
      <c r="T58" s="109">
        <v>4306443.2726833355</v>
      </c>
      <c r="U58" s="109">
        <v>4126580.3327963157</v>
      </c>
      <c r="V58" s="109">
        <v>10463672.301437413</v>
      </c>
      <c r="W58" s="109">
        <v>12367328.222093413</v>
      </c>
      <c r="X58" s="109">
        <v>12652003.467924247</v>
      </c>
      <c r="Y58" s="109">
        <v>11968955.838243056</v>
      </c>
      <c r="Z58" s="109">
        <v>10586970.388480175</v>
      </c>
      <c r="AA58" s="109">
        <v>8372013.6482284777</v>
      </c>
      <c r="AB58" s="142">
        <v>6323351.9559077378</v>
      </c>
      <c r="AC58" s="152">
        <v>124322366.1844165</v>
      </c>
      <c r="AD58" s="152">
        <v>44329288.040025398</v>
      </c>
    </row>
    <row r="59" spans="1:33" s="5" customFormat="1" x14ac:dyDescent="0.2">
      <c r="AD59" s="172">
        <v>550355959.01230967</v>
      </c>
    </row>
    <row r="60" spans="1:33" s="5" customFormat="1" ht="15.75" x14ac:dyDescent="0.2">
      <c r="B60" s="38" t="s">
        <v>44</v>
      </c>
      <c r="Z60" s="6"/>
      <c r="AA60" s="6"/>
      <c r="AB60" s="6"/>
    </row>
    <row r="61" spans="1:33" s="5" customFormat="1" ht="18" x14ac:dyDescent="0.25">
      <c r="B61" s="38" t="s">
        <v>51</v>
      </c>
      <c r="W61" s="37"/>
      <c r="Z61" s="7" t="s">
        <v>58</v>
      </c>
    </row>
  </sheetData>
  <mergeCells count="26">
    <mergeCell ref="D2:E2"/>
    <mergeCell ref="C9:D9"/>
    <mergeCell ref="A11:A14"/>
    <mergeCell ref="B11:B14"/>
    <mergeCell ref="A15:A18"/>
    <mergeCell ref="B15:B18"/>
    <mergeCell ref="A19:A22"/>
    <mergeCell ref="B19:B22"/>
    <mergeCell ref="A23:A26"/>
    <mergeCell ref="B23:B26"/>
    <mergeCell ref="A27:A30"/>
    <mergeCell ref="B27:B30"/>
    <mergeCell ref="A31:A34"/>
    <mergeCell ref="B31:B34"/>
    <mergeCell ref="A35:A38"/>
    <mergeCell ref="B35:B38"/>
    <mergeCell ref="A39:A42"/>
    <mergeCell ref="B39:B42"/>
    <mergeCell ref="A55:A58"/>
    <mergeCell ref="B55:B58"/>
    <mergeCell ref="A43:A46"/>
    <mergeCell ref="B43:B46"/>
    <mergeCell ref="A47:A50"/>
    <mergeCell ref="B47:B50"/>
    <mergeCell ref="A51:A54"/>
    <mergeCell ref="B51:B54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EE7F-BB49-4CA0-A7F1-6751F3A89E7A}">
  <sheetPr>
    <tabColor theme="3" tint="0.39997558519241921"/>
    <pageSetUpPr fitToPage="1"/>
  </sheetPr>
  <dimension ref="A1:AG61"/>
  <sheetViews>
    <sheetView showGridLines="0" zoomScale="90" workbookViewId="0">
      <pane xSplit="4" ySplit="10" topLeftCell="E11" activePane="bottomRight" state="frozen"/>
      <selection activeCell="C26" sqref="C26"/>
      <selection pane="topRight" activeCell="C26" sqref="C26"/>
      <selection pane="bottomLeft" activeCell="C26" sqref="C26"/>
      <selection pane="bottomRight" activeCell="C26" sqref="C26"/>
    </sheetView>
  </sheetViews>
  <sheetFormatPr baseColWidth="10" defaultColWidth="0" defaultRowHeight="12.75" x14ac:dyDescent="0.2"/>
  <cols>
    <col min="1" max="1" width="8.28515625" style="1" customWidth="1"/>
    <col min="2" max="2" width="15.5703125" style="1" customWidth="1"/>
    <col min="3" max="4" width="13.28515625" style="1" customWidth="1"/>
    <col min="5" max="5" width="14.42578125" style="1" customWidth="1"/>
    <col min="6" max="8" width="12.7109375" style="1" bestFit="1" customWidth="1"/>
    <col min="9" max="21" width="14.42578125" style="1" bestFit="1" customWidth="1"/>
    <col min="22" max="25" width="15.5703125" style="1" bestFit="1" customWidth="1"/>
    <col min="26" max="26" width="16" style="1" customWidth="1"/>
    <col min="27" max="28" width="14.42578125" style="1" bestFit="1" customWidth="1"/>
    <col min="29" max="29" width="17.7109375" style="1" customWidth="1"/>
    <col min="30" max="30" width="19.85546875" style="1" customWidth="1"/>
    <col min="31" max="31" width="3.42578125" style="1" hidden="1" customWidth="1"/>
    <col min="32" max="32" width="5.28515625" style="1" hidden="1" customWidth="1"/>
    <col min="33" max="33" width="9.85546875" style="1" hidden="1" customWidth="1"/>
    <col min="34" max="16384" width="3.42578125" style="1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">
        <v>110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83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>
        <v>2032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93" customFormat="1" ht="32.25" thickBot="1" x14ac:dyDescent="0.25">
      <c r="A10" s="3" t="s">
        <v>118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48214</v>
      </c>
      <c r="B11" s="194">
        <v>114476975.35423024</v>
      </c>
      <c r="C11" s="94" t="s">
        <v>35</v>
      </c>
      <c r="D11" s="95">
        <v>20</v>
      </c>
      <c r="E11" s="148">
        <v>25723.786106772321</v>
      </c>
      <c r="F11" s="149">
        <v>6332.3871293772363</v>
      </c>
      <c r="G11" s="149">
        <v>690.00106715603181</v>
      </c>
      <c r="H11" s="149">
        <v>1744.5413018936831</v>
      </c>
      <c r="I11" s="149">
        <v>31510.532904804546</v>
      </c>
      <c r="J11" s="149">
        <v>94780.678699628159</v>
      </c>
      <c r="K11" s="149">
        <v>145764.98578315639</v>
      </c>
      <c r="L11" s="149">
        <v>79715.367695376422</v>
      </c>
      <c r="M11" s="149">
        <v>119912.1397033464</v>
      </c>
      <c r="N11" s="149">
        <v>143916.46887742492</v>
      </c>
      <c r="O11" s="149">
        <v>164864.9997558445</v>
      </c>
      <c r="P11" s="149">
        <v>177567.43100515835</v>
      </c>
      <c r="Q11" s="149">
        <v>172130.32590890292</v>
      </c>
      <c r="R11" s="149">
        <v>158474.55854097471</v>
      </c>
      <c r="S11" s="149">
        <v>155802.90677264216</v>
      </c>
      <c r="T11" s="149">
        <v>149487.79845776319</v>
      </c>
      <c r="U11" s="149">
        <v>141130.1133174792</v>
      </c>
      <c r="V11" s="149">
        <v>353413.56384209183</v>
      </c>
      <c r="W11" s="149">
        <v>403606.18922964483</v>
      </c>
      <c r="X11" s="149">
        <v>428737.45007899113</v>
      </c>
      <c r="Y11" s="149">
        <v>401225.87529185502</v>
      </c>
      <c r="Z11" s="149">
        <v>346666.52419763053</v>
      </c>
      <c r="AA11" s="149">
        <v>266002.15504470217</v>
      </c>
      <c r="AB11" s="150">
        <v>195072.56667832081</v>
      </c>
      <c r="AC11" s="151">
        <v>83285466.947818756</v>
      </c>
      <c r="AD11" s="1">
        <v>29260042.200698253</v>
      </c>
      <c r="AF11" s="1" t="s">
        <v>1</v>
      </c>
      <c r="AG11" s="1">
        <v>1</v>
      </c>
    </row>
    <row r="12" spans="1:33" ht="15" x14ac:dyDescent="0.2">
      <c r="A12" s="191"/>
      <c r="B12" s="194"/>
      <c r="C12" s="100" t="s">
        <v>36</v>
      </c>
      <c r="D12" s="101">
        <v>5</v>
      </c>
      <c r="E12" s="145">
        <v>38614.79868126892</v>
      </c>
      <c r="F12" s="146">
        <v>14315.772916046768</v>
      </c>
      <c r="G12" s="146">
        <v>5117.8636750545465</v>
      </c>
      <c r="H12" s="146">
        <v>4015.6712385190481</v>
      </c>
      <c r="I12" s="146">
        <v>17028.124306340345</v>
      </c>
      <c r="J12" s="146">
        <v>37584.749570696025</v>
      </c>
      <c r="K12" s="146">
        <v>78173.646995629053</v>
      </c>
      <c r="L12" s="146">
        <v>31269.054742298653</v>
      </c>
      <c r="M12" s="146">
        <v>73364.690594090367</v>
      </c>
      <c r="N12" s="146">
        <v>110627.32137321918</v>
      </c>
      <c r="O12" s="146">
        <v>134624.20995706462</v>
      </c>
      <c r="P12" s="146">
        <v>146303.86657558553</v>
      </c>
      <c r="Q12" s="146">
        <v>142800.7143728454</v>
      </c>
      <c r="R12" s="146">
        <v>122402.69886895214</v>
      </c>
      <c r="S12" s="146">
        <v>99160.43451227402</v>
      </c>
      <c r="T12" s="146">
        <v>82142.965049452716</v>
      </c>
      <c r="U12" s="146">
        <v>71240.37602599294</v>
      </c>
      <c r="V12" s="146">
        <v>297639.20055244007</v>
      </c>
      <c r="W12" s="146">
        <v>351722.69550195802</v>
      </c>
      <c r="X12" s="146">
        <v>377022.2895722292</v>
      </c>
      <c r="Y12" s="146">
        <v>359321.27016620181</v>
      </c>
      <c r="Z12" s="146">
        <v>314395.58998183941</v>
      </c>
      <c r="AA12" s="146">
        <v>252341.1050748463</v>
      </c>
      <c r="AB12" s="147">
        <v>197887.06728413329</v>
      </c>
      <c r="AC12" s="152">
        <v>16795580.887944892</v>
      </c>
      <c r="AD12" s="1">
        <v>5069681.6603588769</v>
      </c>
      <c r="AF12" s="1" t="s">
        <v>3</v>
      </c>
      <c r="AG12" s="1">
        <v>1</v>
      </c>
    </row>
    <row r="13" spans="1:33" ht="15" x14ac:dyDescent="0.2">
      <c r="A13" s="191"/>
      <c r="B13" s="194"/>
      <c r="C13" s="106" t="s">
        <v>37</v>
      </c>
      <c r="D13" s="107">
        <v>6</v>
      </c>
      <c r="E13" s="143">
        <v>43851.062306640073</v>
      </c>
      <c r="F13" s="143">
        <v>20007.28980275062</v>
      </c>
      <c r="G13" s="143">
        <v>7427.9943362907698</v>
      </c>
      <c r="H13" s="143">
        <v>3104.3841928878155</v>
      </c>
      <c r="I13" s="143">
        <v>1868.6979180742203</v>
      </c>
      <c r="J13" s="143">
        <v>4274.643749361484</v>
      </c>
      <c r="K13" s="143">
        <v>16811.193217943499</v>
      </c>
      <c r="L13" s="143">
        <v>0</v>
      </c>
      <c r="M13" s="143">
        <v>4884.9225480398936</v>
      </c>
      <c r="N13" s="143">
        <v>31126.836222076174</v>
      </c>
      <c r="O13" s="143">
        <v>51593.355218451172</v>
      </c>
      <c r="P13" s="143">
        <v>63739.76954398166</v>
      </c>
      <c r="Q13" s="143">
        <v>66647.391886974365</v>
      </c>
      <c r="R13" s="143">
        <v>59126.537854932503</v>
      </c>
      <c r="S13" s="143">
        <v>42506.233419070741</v>
      </c>
      <c r="T13" s="143">
        <v>30710.733155870588</v>
      </c>
      <c r="U13" s="143">
        <v>24045.480652961902</v>
      </c>
      <c r="V13" s="143">
        <v>246755.87125340637</v>
      </c>
      <c r="W13" s="143">
        <v>308001.63433059532</v>
      </c>
      <c r="X13" s="143">
        <v>348156.81700042705</v>
      </c>
      <c r="Y13" s="143">
        <v>334553.27080223861</v>
      </c>
      <c r="Z13" s="143">
        <v>288493.26564017305</v>
      </c>
      <c r="AA13" s="143">
        <v>227318.87758286379</v>
      </c>
      <c r="AB13" s="144">
        <v>174314.99044175466</v>
      </c>
      <c r="AC13" s="153">
        <v>14395927.518466599</v>
      </c>
      <c r="AD13" s="1">
        <v>2246287.5630141539</v>
      </c>
      <c r="AF13" s="1" t="s">
        <v>2</v>
      </c>
      <c r="AG13" s="1">
        <v>1</v>
      </c>
    </row>
    <row r="14" spans="1:33" ht="15.75" thickBot="1" x14ac:dyDescent="0.25">
      <c r="A14" s="192"/>
      <c r="B14" s="195"/>
      <c r="C14" s="122" t="s">
        <v>34</v>
      </c>
      <c r="D14" s="123">
        <v>31</v>
      </c>
      <c r="E14" s="109">
        <v>970656.08938163135</v>
      </c>
      <c r="F14" s="109">
        <v>318270.34598428232</v>
      </c>
      <c r="G14" s="109">
        <v>83957.305736137991</v>
      </c>
      <c r="H14" s="109">
        <v>73595.487387795787</v>
      </c>
      <c r="I14" s="109">
        <v>726563.467136238</v>
      </c>
      <c r="J14" s="109">
        <v>2109185.184342212</v>
      </c>
      <c r="K14" s="109">
        <v>3407035.1099489341</v>
      </c>
      <c r="L14" s="109">
        <v>1750652.6276190216</v>
      </c>
      <c r="M14" s="109">
        <v>2794375.7823256189</v>
      </c>
      <c r="N14" s="109">
        <v>3618227.0017470513</v>
      </c>
      <c r="O14" s="109">
        <v>4279981.1762129199</v>
      </c>
      <c r="P14" s="109">
        <v>4665306.5702449847</v>
      </c>
      <c r="Q14" s="109">
        <v>4556494.4413641309</v>
      </c>
      <c r="R14" s="109">
        <v>4136263.89229385</v>
      </c>
      <c r="S14" s="109">
        <v>3866897.7085286374</v>
      </c>
      <c r="T14" s="109">
        <v>3584735.1933377506</v>
      </c>
      <c r="U14" s="109">
        <v>3323077.0303973197</v>
      </c>
      <c r="V14" s="109">
        <v>10037002.507124474</v>
      </c>
      <c r="W14" s="109">
        <v>11678747.068086257</v>
      </c>
      <c r="X14" s="109">
        <v>12548801.351443531</v>
      </c>
      <c r="Y14" s="109">
        <v>11828443.481481541</v>
      </c>
      <c r="Z14" s="109">
        <v>10236268.027702846</v>
      </c>
      <c r="AA14" s="109">
        <v>7945661.8917654576</v>
      </c>
      <c r="AB14" s="142">
        <v>5936776.6126376102</v>
      </c>
      <c r="AC14" s="152">
        <v>114476975.35423025</v>
      </c>
      <c r="AD14" s="152">
        <v>36576011.42407129</v>
      </c>
    </row>
    <row r="15" spans="1:33" ht="15" x14ac:dyDescent="0.2">
      <c r="A15" s="191">
        <v>48245</v>
      </c>
      <c r="B15" s="194">
        <v>115264815.51723589</v>
      </c>
      <c r="C15" s="94" t="s">
        <v>35</v>
      </c>
      <c r="D15" s="95">
        <v>20</v>
      </c>
      <c r="E15" s="148">
        <v>19744.381617204257</v>
      </c>
      <c r="F15" s="149">
        <v>3512.7466726223201</v>
      </c>
      <c r="G15" s="149">
        <v>179.1811747689222</v>
      </c>
      <c r="H15" s="149">
        <v>1323.0981544040098</v>
      </c>
      <c r="I15" s="149">
        <v>52962.899080236995</v>
      </c>
      <c r="J15" s="149">
        <v>174410.01683587095</v>
      </c>
      <c r="K15" s="149">
        <v>199644.72876496738</v>
      </c>
      <c r="L15" s="149">
        <v>99449.186424566549</v>
      </c>
      <c r="M15" s="149">
        <v>128524.83182354341</v>
      </c>
      <c r="N15" s="149">
        <v>143998.57431205476</v>
      </c>
      <c r="O15" s="149">
        <v>161595.48479683552</v>
      </c>
      <c r="P15" s="149">
        <v>171359.72533734559</v>
      </c>
      <c r="Q15" s="149">
        <v>156927.24991616438</v>
      </c>
      <c r="R15" s="149">
        <v>148067.46806190594</v>
      </c>
      <c r="S15" s="149">
        <v>152241.53544411206</v>
      </c>
      <c r="T15" s="149">
        <v>151347.90535488704</v>
      </c>
      <c r="U15" s="149">
        <v>147237.43119579644</v>
      </c>
      <c r="V15" s="149">
        <v>363157.12581987766</v>
      </c>
      <c r="W15" s="149">
        <v>408128.35128784535</v>
      </c>
      <c r="X15" s="149">
        <v>442122.06840242451</v>
      </c>
      <c r="Y15" s="149">
        <v>416047.67552365258</v>
      </c>
      <c r="Z15" s="149">
        <v>354028.85985887219</v>
      </c>
      <c r="AA15" s="149">
        <v>263834.67633489938</v>
      </c>
      <c r="AB15" s="150">
        <v>188803.05767745877</v>
      </c>
      <c r="AC15" s="151">
        <v>86972965.197446346</v>
      </c>
      <c r="AD15" s="1">
        <v>29214987.853344236</v>
      </c>
      <c r="AF15" s="1" t="s">
        <v>1</v>
      </c>
      <c r="AG15" s="1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>
        <v>36651.497199877267</v>
      </c>
      <c r="F16" s="146">
        <v>15462.625394180304</v>
      </c>
      <c r="G16" s="146">
        <v>3723.2890135252378</v>
      </c>
      <c r="H16" s="146">
        <v>2040.4373782992402</v>
      </c>
      <c r="I16" s="146">
        <v>21125.157883967793</v>
      </c>
      <c r="J16" s="146">
        <v>54908.050561847667</v>
      </c>
      <c r="K16" s="146">
        <v>107440.93195212715</v>
      </c>
      <c r="L16" s="146">
        <v>54501.789079436036</v>
      </c>
      <c r="M16" s="146">
        <v>105627.67136068013</v>
      </c>
      <c r="N16" s="146">
        <v>135805.29576762175</v>
      </c>
      <c r="O16" s="146">
        <v>157792.55356643756</v>
      </c>
      <c r="P16" s="146">
        <v>166361.1494091457</v>
      </c>
      <c r="Q16" s="146">
        <v>159786.87289945671</v>
      </c>
      <c r="R16" s="146">
        <v>136839.96694660865</v>
      </c>
      <c r="S16" s="146">
        <v>110261.95757171771</v>
      </c>
      <c r="T16" s="146">
        <v>98248.633570764505</v>
      </c>
      <c r="U16" s="146">
        <v>90475.2706296221</v>
      </c>
      <c r="V16" s="146">
        <v>317681.40694373148</v>
      </c>
      <c r="W16" s="146">
        <v>362516.69350071059</v>
      </c>
      <c r="X16" s="146">
        <v>393683.70913266588</v>
      </c>
      <c r="Y16" s="146">
        <v>373314.85375848936</v>
      </c>
      <c r="Z16" s="146">
        <v>327565.83245479781</v>
      </c>
      <c r="AA16" s="146">
        <v>261678.73479140029</v>
      </c>
      <c r="AB16" s="147">
        <v>202543.11667422092</v>
      </c>
      <c r="AC16" s="152">
        <v>14784149.989765327</v>
      </c>
      <c r="AD16" s="1">
        <v>4862804.6432059631</v>
      </c>
      <c r="AF16" s="1" t="s">
        <v>3</v>
      </c>
      <c r="AG16" s="1">
        <v>2</v>
      </c>
    </row>
    <row r="17" spans="1:33" ht="15" x14ac:dyDescent="0.2">
      <c r="A17" s="191"/>
      <c r="B17" s="194"/>
      <c r="C17" s="106" t="s">
        <v>37</v>
      </c>
      <c r="D17" s="107">
        <v>5</v>
      </c>
      <c r="E17" s="143">
        <v>38574.70762945951</v>
      </c>
      <c r="F17" s="143">
        <v>14133.401952823871</v>
      </c>
      <c r="G17" s="143">
        <v>1391.0699214639255</v>
      </c>
      <c r="H17" s="143">
        <v>0</v>
      </c>
      <c r="I17" s="143">
        <v>0</v>
      </c>
      <c r="J17" s="143">
        <v>4655.8207573899654</v>
      </c>
      <c r="K17" s="143">
        <v>27523.051391278252</v>
      </c>
      <c r="L17" s="143">
        <v>0</v>
      </c>
      <c r="M17" s="143">
        <v>14175.171834045028</v>
      </c>
      <c r="N17" s="143">
        <v>54075.340312972861</v>
      </c>
      <c r="O17" s="143">
        <v>76594.658878041591</v>
      </c>
      <c r="P17" s="143">
        <v>88936.890107088475</v>
      </c>
      <c r="Q17" s="143">
        <v>89534.402285336735</v>
      </c>
      <c r="R17" s="143">
        <v>80435.491881335343</v>
      </c>
      <c r="S17" s="143">
        <v>59714.597511934815</v>
      </c>
      <c r="T17" s="143">
        <v>45431.355371292164</v>
      </c>
      <c r="U17" s="143">
        <v>40327.486916416892</v>
      </c>
      <c r="V17" s="143">
        <v>276685.26601208257</v>
      </c>
      <c r="W17" s="143">
        <v>336087.23930119531</v>
      </c>
      <c r="X17" s="143">
        <v>381449.48515441275</v>
      </c>
      <c r="Y17" s="143">
        <v>367523.20097356883</v>
      </c>
      <c r="Z17" s="143">
        <v>310519.92750967148</v>
      </c>
      <c r="AA17" s="143">
        <v>229782.54312724128</v>
      </c>
      <c r="AB17" s="144">
        <v>163988.95717579059</v>
      </c>
      <c r="AC17" s="153">
        <v>13507700.330024213</v>
      </c>
      <c r="AD17" s="1">
        <v>2746126.9754923191</v>
      </c>
      <c r="AF17" s="1" t="s">
        <v>2</v>
      </c>
      <c r="AG17" s="1">
        <v>2</v>
      </c>
    </row>
    <row r="18" spans="1:33" ht="15.75" thickBot="1" x14ac:dyDescent="0.25">
      <c r="A18" s="192"/>
      <c r="B18" s="195"/>
      <c r="C18" s="112" t="s">
        <v>34</v>
      </c>
      <c r="D18" s="113">
        <v>29</v>
      </c>
      <c r="E18" s="109">
        <v>734367.15929089172</v>
      </c>
      <c r="F18" s="109">
        <v>202772.44479328697</v>
      </c>
      <c r="G18" s="109">
        <v>25432.129156799027</v>
      </c>
      <c r="H18" s="109">
        <v>34623.712601277155</v>
      </c>
      <c r="I18" s="109">
        <v>1143758.6131406112</v>
      </c>
      <c r="J18" s="109">
        <v>3731111.6427517594</v>
      </c>
      <c r="K18" s="109">
        <v>4560273.5600642478</v>
      </c>
      <c r="L18" s="109">
        <v>2206990.8848090749</v>
      </c>
      <c r="M18" s="109">
        <v>3063883.1810838138</v>
      </c>
      <c r="N18" s="109">
        <v>3693569.3708764464</v>
      </c>
      <c r="O18" s="109">
        <v>4246053.2045926685</v>
      </c>
      <c r="P18" s="109">
        <v>4537323.5549189374</v>
      </c>
      <c r="Q18" s="109">
        <v>4225364.5013477979</v>
      </c>
      <c r="R18" s="109">
        <v>3910886.6884312299</v>
      </c>
      <c r="S18" s="109">
        <v>3784451.5267287856</v>
      </c>
      <c r="T18" s="109">
        <v>3647109.4182372596</v>
      </c>
      <c r="U18" s="109">
        <v>3508287.1410165019</v>
      </c>
      <c r="V18" s="109">
        <v>9917294.4742328916</v>
      </c>
      <c r="W18" s="109">
        <v>11293069.996265726</v>
      </c>
      <c r="X18" s="109">
        <v>12324423.630351217</v>
      </c>
      <c r="Y18" s="109">
        <v>11651828.930374853</v>
      </c>
      <c r="Z18" s="109">
        <v>9943440.1645449921</v>
      </c>
      <c r="AA18" s="109">
        <v>7472321.181499796</v>
      </c>
      <c r="AB18" s="142">
        <v>5406178.4061250119</v>
      </c>
      <c r="AC18" s="152">
        <v>115264815.51723589</v>
      </c>
      <c r="AD18" s="152">
        <v>36823919.472042523</v>
      </c>
    </row>
    <row r="19" spans="1:33" ht="15" x14ac:dyDescent="0.2">
      <c r="A19" s="193">
        <v>48274</v>
      </c>
      <c r="B19" s="194">
        <v>122139388.65817784</v>
      </c>
      <c r="C19" s="94" t="s">
        <v>35</v>
      </c>
      <c r="D19" s="95">
        <v>20</v>
      </c>
      <c r="E19" s="148">
        <v>35891.755114363434</v>
      </c>
      <c r="F19" s="149">
        <v>16050.063727572673</v>
      </c>
      <c r="G19" s="149">
        <v>10339.734596002003</v>
      </c>
      <c r="H19" s="149">
        <v>15504.320661224139</v>
      </c>
      <c r="I19" s="149">
        <v>69194.680454731715</v>
      </c>
      <c r="J19" s="149">
        <v>172658.5298816202</v>
      </c>
      <c r="K19" s="149">
        <v>194390.51543928825</v>
      </c>
      <c r="L19" s="149">
        <v>103882.94255552757</v>
      </c>
      <c r="M19" s="149">
        <v>134347.48021395021</v>
      </c>
      <c r="N19" s="149">
        <v>148514.22496397988</v>
      </c>
      <c r="O19" s="149">
        <v>166240.74658254301</v>
      </c>
      <c r="P19" s="149">
        <v>176525.68721817405</v>
      </c>
      <c r="Q19" s="149">
        <v>164846.25209412928</v>
      </c>
      <c r="R19" s="149">
        <v>154328.5951326685</v>
      </c>
      <c r="S19" s="149">
        <v>159317.97372819885</v>
      </c>
      <c r="T19" s="149">
        <v>158249.26157374104</v>
      </c>
      <c r="U19" s="149">
        <v>153335.96311148908</v>
      </c>
      <c r="V19" s="149">
        <v>369793.666832413</v>
      </c>
      <c r="W19" s="149">
        <v>414565.60280543583</v>
      </c>
      <c r="X19" s="149">
        <v>437021.4462503228</v>
      </c>
      <c r="Y19" s="149">
        <v>408738.19024457055</v>
      </c>
      <c r="Z19" s="149">
        <v>350569.74759370112</v>
      </c>
      <c r="AA19" s="149">
        <v>271403.94063886034</v>
      </c>
      <c r="AB19" s="150">
        <v>202250.26470061752</v>
      </c>
      <c r="AC19" s="151">
        <v>89759231.722302511</v>
      </c>
      <c r="AD19" s="1">
        <v>30391782.543488029</v>
      </c>
      <c r="AF19" s="1" t="s">
        <v>1</v>
      </c>
      <c r="AG19" s="1">
        <v>3</v>
      </c>
    </row>
    <row r="20" spans="1:33" ht="15" x14ac:dyDescent="0.2">
      <c r="A20" s="191"/>
      <c r="B20" s="194"/>
      <c r="C20" s="100" t="s">
        <v>36</v>
      </c>
      <c r="D20" s="101">
        <v>4</v>
      </c>
      <c r="E20" s="145">
        <v>42835.949347023292</v>
      </c>
      <c r="F20" s="146">
        <v>21662.846834251784</v>
      </c>
      <c r="G20" s="146">
        <v>15414.945435196909</v>
      </c>
      <c r="H20" s="146">
        <v>15006.897406878883</v>
      </c>
      <c r="I20" s="146">
        <v>30072.293450256897</v>
      </c>
      <c r="J20" s="146">
        <v>53667.569534683484</v>
      </c>
      <c r="K20" s="146">
        <v>99386.42641904256</v>
      </c>
      <c r="L20" s="146">
        <v>51994.240019381388</v>
      </c>
      <c r="M20" s="146">
        <v>92279.95813507156</v>
      </c>
      <c r="N20" s="146">
        <v>121826.28530165734</v>
      </c>
      <c r="O20" s="146">
        <v>142947.05811562319</v>
      </c>
      <c r="P20" s="146">
        <v>151941.04281474248</v>
      </c>
      <c r="Q20" s="146">
        <v>147125.4258449265</v>
      </c>
      <c r="R20" s="146">
        <v>126427.32907535501</v>
      </c>
      <c r="S20" s="146">
        <v>105295.13369678805</v>
      </c>
      <c r="T20" s="146">
        <v>91434.591413694026</v>
      </c>
      <c r="U20" s="146">
        <v>82160.469460905282</v>
      </c>
      <c r="V20" s="146">
        <v>306874.66571333719</v>
      </c>
      <c r="W20" s="146">
        <v>359628.98833437823</v>
      </c>
      <c r="X20" s="146">
        <v>382247.86479090044</v>
      </c>
      <c r="Y20" s="146">
        <v>358365.40393549413</v>
      </c>
      <c r="Z20" s="146">
        <v>316843.31891895155</v>
      </c>
      <c r="AA20" s="146">
        <v>260873.68611592121</v>
      </c>
      <c r="AB20" s="147">
        <v>207682.58346399438</v>
      </c>
      <c r="AC20" s="152">
        <v>14335979.894313823</v>
      </c>
      <c r="AD20" s="1">
        <v>4453726.1355125792</v>
      </c>
      <c r="AF20" s="1" t="s">
        <v>3</v>
      </c>
      <c r="AG20" s="1">
        <v>3</v>
      </c>
    </row>
    <row r="21" spans="1:33" ht="15" x14ac:dyDescent="0.2">
      <c r="A21" s="191"/>
      <c r="B21" s="194"/>
      <c r="C21" s="106" t="s">
        <v>37</v>
      </c>
      <c r="D21" s="107">
        <v>7</v>
      </c>
      <c r="E21" s="143">
        <v>38830.507722616174</v>
      </c>
      <c r="F21" s="143">
        <v>15312.881519352493</v>
      </c>
      <c r="G21" s="143">
        <v>6651.9882167151382</v>
      </c>
      <c r="H21" s="143">
        <v>4199.295170282413</v>
      </c>
      <c r="I21" s="143">
        <v>6677.9369672268685</v>
      </c>
      <c r="J21" s="143">
        <v>11278.767317191205</v>
      </c>
      <c r="K21" s="143">
        <v>30104.365505756825</v>
      </c>
      <c r="L21" s="143">
        <v>0</v>
      </c>
      <c r="M21" s="143">
        <v>17860.390397572235</v>
      </c>
      <c r="N21" s="143">
        <v>43968.222610154931</v>
      </c>
      <c r="O21" s="143">
        <v>66235.325343712379</v>
      </c>
      <c r="P21" s="143">
        <v>77381.805918170401</v>
      </c>
      <c r="Q21" s="143">
        <v>80543.853477072189</v>
      </c>
      <c r="R21" s="143">
        <v>69408.431481569758</v>
      </c>
      <c r="S21" s="143">
        <v>50872.534363408049</v>
      </c>
      <c r="T21" s="143">
        <v>39876.064998551177</v>
      </c>
      <c r="U21" s="143">
        <v>37217.321007835002</v>
      </c>
      <c r="V21" s="143">
        <v>265409.57881075575</v>
      </c>
      <c r="W21" s="143">
        <v>320214.13288789993</v>
      </c>
      <c r="X21" s="143">
        <v>354333.37960064167</v>
      </c>
      <c r="Y21" s="143">
        <v>339210.09324733226</v>
      </c>
      <c r="Z21" s="143">
        <v>295360.3762070596</v>
      </c>
      <c r="AA21" s="143">
        <v>232259.15841279851</v>
      </c>
      <c r="AB21" s="144">
        <v>174533.16618225593</v>
      </c>
      <c r="AC21" s="153">
        <v>18044177.041561514</v>
      </c>
      <c r="AD21" s="1">
        <v>3383547.6471863226</v>
      </c>
      <c r="AF21" s="1" t="s">
        <v>2</v>
      </c>
      <c r="AG21" s="1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>
        <v>1160992.4537336752</v>
      </c>
      <c r="F22" s="109">
        <v>514842.83252392808</v>
      </c>
      <c r="G22" s="109">
        <v>315018.39117783366</v>
      </c>
      <c r="H22" s="109">
        <v>399509.06904397521</v>
      </c>
      <c r="I22" s="109">
        <v>1550928.34166625</v>
      </c>
      <c r="J22" s="109">
        <v>3746792.2469914765</v>
      </c>
      <c r="K22" s="109">
        <v>4496086.5730022332</v>
      </c>
      <c r="L22" s="109">
        <v>2285635.8111880766</v>
      </c>
      <c r="M22" s="109">
        <v>3181092.1696022958</v>
      </c>
      <c r="N22" s="109">
        <v>3765367.1987573118</v>
      </c>
      <c r="O22" s="109">
        <v>4360250.4415193396</v>
      </c>
      <c r="P22" s="109">
        <v>4679950.5570496442</v>
      </c>
      <c r="Q22" s="109">
        <v>4449233.7196017969</v>
      </c>
      <c r="R22" s="109">
        <v>4078140.2393257781</v>
      </c>
      <c r="S22" s="109">
        <v>3963647.749894985</v>
      </c>
      <c r="T22" s="109">
        <v>3809856.0521194548</v>
      </c>
      <c r="U22" s="109">
        <v>3655882.3871282479</v>
      </c>
      <c r="V22" s="109">
        <v>10481239.051176898</v>
      </c>
      <c r="W22" s="109">
        <v>11971326.939661529</v>
      </c>
      <c r="X22" s="109">
        <v>12749754.041374551</v>
      </c>
      <c r="Y22" s="109">
        <v>11982696.073364712</v>
      </c>
      <c r="Z22" s="109">
        <v>10346290.860999245</v>
      </c>
      <c r="AA22" s="109">
        <v>8097387.6661304813</v>
      </c>
      <c r="AB22" s="142">
        <v>6097467.7911441196</v>
      </c>
      <c r="AC22" s="152">
        <v>122139388.65817785</v>
      </c>
      <c r="AD22" s="152">
        <v>38229056.326186933</v>
      </c>
    </row>
    <row r="23" spans="1:33" ht="15" x14ac:dyDescent="0.2">
      <c r="A23" s="193">
        <v>48305</v>
      </c>
      <c r="B23" s="194">
        <v>117169519.33964604</v>
      </c>
      <c r="C23" s="94" t="s">
        <v>35</v>
      </c>
      <c r="D23" s="95">
        <v>22</v>
      </c>
      <c r="E23" s="148">
        <v>24304.169379436767</v>
      </c>
      <c r="F23" s="149">
        <v>8155.9060512468477</v>
      </c>
      <c r="G23" s="149">
        <v>3093.6595292528359</v>
      </c>
      <c r="H23" s="149">
        <v>7551.4669904271659</v>
      </c>
      <c r="I23" s="149">
        <v>60073.948537177937</v>
      </c>
      <c r="J23" s="149">
        <v>160977.99051554414</v>
      </c>
      <c r="K23" s="149">
        <v>184029.73179382022</v>
      </c>
      <c r="L23" s="149">
        <v>93726.793694844004</v>
      </c>
      <c r="M23" s="149">
        <v>121741.35154265167</v>
      </c>
      <c r="N23" s="149">
        <v>134676.45787087799</v>
      </c>
      <c r="O23" s="149">
        <v>152130.55767853849</v>
      </c>
      <c r="P23" s="149">
        <v>163519.36273645141</v>
      </c>
      <c r="Q23" s="149">
        <v>150428.07811659487</v>
      </c>
      <c r="R23" s="149">
        <v>140678.37364336237</v>
      </c>
      <c r="S23" s="149">
        <v>146825.32879700148</v>
      </c>
      <c r="T23" s="149">
        <v>147326.11852113227</v>
      </c>
      <c r="U23" s="149">
        <v>140963.97366551068</v>
      </c>
      <c r="V23" s="149">
        <v>357448.61528722598</v>
      </c>
      <c r="W23" s="149">
        <v>405607.73311110697</v>
      </c>
      <c r="X23" s="149">
        <v>422774.56838150485</v>
      </c>
      <c r="Y23" s="149">
        <v>394277.45192421292</v>
      </c>
      <c r="Z23" s="149">
        <v>335309.97123547713</v>
      </c>
      <c r="AA23" s="149">
        <v>256936.12549579341</v>
      </c>
      <c r="AB23" s="150">
        <v>190739.84165789746</v>
      </c>
      <c r="AC23" s="151">
        <v>92472546.675455958</v>
      </c>
      <c r="AD23" s="1">
        <v>30624360.717873234</v>
      </c>
      <c r="AF23" s="1" t="s">
        <v>1</v>
      </c>
      <c r="AG23" s="1">
        <v>4</v>
      </c>
    </row>
    <row r="24" spans="1:33" ht="15" x14ac:dyDescent="0.2">
      <c r="A24" s="191"/>
      <c r="B24" s="194"/>
      <c r="C24" s="100" t="s">
        <v>36</v>
      </c>
      <c r="D24" s="101">
        <v>4</v>
      </c>
      <c r="E24" s="145">
        <v>40531.590848591142</v>
      </c>
      <c r="F24" s="146">
        <v>19698.596039218832</v>
      </c>
      <c r="G24" s="146">
        <v>9402.6293858076515</v>
      </c>
      <c r="H24" s="146">
        <v>9188.8315404573932</v>
      </c>
      <c r="I24" s="146">
        <v>28664.489336388204</v>
      </c>
      <c r="J24" s="146">
        <v>58121.40568535871</v>
      </c>
      <c r="K24" s="146">
        <v>110664.53318741867</v>
      </c>
      <c r="L24" s="146">
        <v>55373.300651304198</v>
      </c>
      <c r="M24" s="146">
        <v>100283.56193151049</v>
      </c>
      <c r="N24" s="146">
        <v>125965.16559860145</v>
      </c>
      <c r="O24" s="146">
        <v>143245.13182325326</v>
      </c>
      <c r="P24" s="146">
        <v>155123.2707293361</v>
      </c>
      <c r="Q24" s="146">
        <v>148381.23332626812</v>
      </c>
      <c r="R24" s="146">
        <v>124971.28510078171</v>
      </c>
      <c r="S24" s="146">
        <v>102426.82922922955</v>
      </c>
      <c r="T24" s="146">
        <v>90582.055119624187</v>
      </c>
      <c r="U24" s="146">
        <v>80126.136857095553</v>
      </c>
      <c r="V24" s="146">
        <v>308595.82450355298</v>
      </c>
      <c r="W24" s="146">
        <v>363776.35802691296</v>
      </c>
      <c r="X24" s="146">
        <v>376224.69503851939</v>
      </c>
      <c r="Y24" s="146">
        <v>353921.05876626266</v>
      </c>
      <c r="Z24" s="146">
        <v>310277.54396228073</v>
      </c>
      <c r="AA24" s="146">
        <v>252604.36075330363</v>
      </c>
      <c r="AB24" s="147">
        <v>194136.55927342272</v>
      </c>
      <c r="AC24" s="152">
        <v>14249145.786858</v>
      </c>
      <c r="AD24" s="1">
        <v>4505911.8814680185</v>
      </c>
      <c r="AF24" s="1" t="s">
        <v>3</v>
      </c>
      <c r="AG24" s="1">
        <v>4</v>
      </c>
    </row>
    <row r="25" spans="1:33" ht="15" x14ac:dyDescent="0.2">
      <c r="A25" s="191"/>
      <c r="B25" s="194"/>
      <c r="C25" s="106" t="s">
        <v>37</v>
      </c>
      <c r="D25" s="107">
        <v>4</v>
      </c>
      <c r="E25" s="143">
        <v>37702.675108733274</v>
      </c>
      <c r="F25" s="143">
        <v>13833.011617618626</v>
      </c>
      <c r="G25" s="143">
        <v>1679.5910862262606</v>
      </c>
      <c r="H25" s="143">
        <v>100.98095783219468</v>
      </c>
      <c r="I25" s="143">
        <v>1927.1320191064508</v>
      </c>
      <c r="J25" s="143">
        <v>4418.6591435251094</v>
      </c>
      <c r="K25" s="143">
        <v>32374.33907002908</v>
      </c>
      <c r="L25" s="143">
        <v>0</v>
      </c>
      <c r="M25" s="143">
        <v>16474.004970735798</v>
      </c>
      <c r="N25" s="143">
        <v>46169.305819082299</v>
      </c>
      <c r="O25" s="143">
        <v>64624.315763349739</v>
      </c>
      <c r="P25" s="143">
        <v>76686.018178502447</v>
      </c>
      <c r="Q25" s="143">
        <v>82297.520275512579</v>
      </c>
      <c r="R25" s="143">
        <v>73883.033396364932</v>
      </c>
      <c r="S25" s="143">
        <v>55402.540595608691</v>
      </c>
      <c r="T25" s="143">
        <v>44011.826928321439</v>
      </c>
      <c r="U25" s="143">
        <v>40078.505897047515</v>
      </c>
      <c r="V25" s="143">
        <v>280337.51914255373</v>
      </c>
      <c r="W25" s="143">
        <v>337007.31978675985</v>
      </c>
      <c r="X25" s="143">
        <v>367126.01738518319</v>
      </c>
      <c r="Y25" s="143">
        <v>349821.61179077491</v>
      </c>
      <c r="Z25" s="143">
        <v>298672.57542209228</v>
      </c>
      <c r="AA25" s="143">
        <v>225261.44765668549</v>
      </c>
      <c r="AB25" s="144">
        <v>162066.76732136606</v>
      </c>
      <c r="AC25" s="153">
        <v>10447826.877332047</v>
      </c>
      <c r="AD25" s="1">
        <v>1998508.2872981019</v>
      </c>
      <c r="AF25" s="1" t="s">
        <v>2</v>
      </c>
      <c r="AG25" s="1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>
        <v>847628.79017690651</v>
      </c>
      <c r="F26" s="109">
        <v>313556.3637547805</v>
      </c>
      <c r="G26" s="109">
        <v>112389.39153169803</v>
      </c>
      <c r="H26" s="109">
        <v>203291.523782556</v>
      </c>
      <c r="I26" s="109">
        <v>1443993.3532398932</v>
      </c>
      <c r="J26" s="109">
        <v>3791676.0506575061</v>
      </c>
      <c r="K26" s="109">
        <v>4620809.5884938361</v>
      </c>
      <c r="L26" s="109">
        <v>2283482.6638917848</v>
      </c>
      <c r="M26" s="109">
        <v>3145340.0015473217</v>
      </c>
      <c r="N26" s="109">
        <v>3651419.9588300507</v>
      </c>
      <c r="O26" s="109">
        <v>4178350.059274259</v>
      </c>
      <c r="P26" s="109">
        <v>4524663.1358332857</v>
      </c>
      <c r="Q26" s="109">
        <v>4232132.7329722103</v>
      </c>
      <c r="R26" s="109">
        <v>3890341.4941425584</v>
      </c>
      <c r="S26" s="109">
        <v>3861474.7128333854</v>
      </c>
      <c r="T26" s="109">
        <v>3779550.1356566926</v>
      </c>
      <c r="U26" s="109">
        <v>3582025.991657807</v>
      </c>
      <c r="V26" s="109">
        <v>10219602.910903398</v>
      </c>
      <c r="W26" s="109">
        <v>11726504.839699045</v>
      </c>
      <c r="X26" s="109">
        <v>12274443.354087917</v>
      </c>
      <c r="Y26" s="109">
        <v>11489074.624560835</v>
      </c>
      <c r="Z26" s="109">
        <v>9812619.8447179887</v>
      </c>
      <c r="AA26" s="109">
        <v>7564057.9945474118</v>
      </c>
      <c r="AB26" s="142">
        <v>5621089.8228528993</v>
      </c>
      <c r="AC26" s="152">
        <v>117169519.339646</v>
      </c>
      <c r="AD26" s="152">
        <v>37128780.886639357</v>
      </c>
    </row>
    <row r="27" spans="1:33" ht="15" x14ac:dyDescent="0.2">
      <c r="A27" s="193">
        <v>48335</v>
      </c>
      <c r="B27" s="194">
        <v>120179328.36986944</v>
      </c>
      <c r="C27" s="94" t="s">
        <v>35</v>
      </c>
      <c r="D27" s="95">
        <v>19</v>
      </c>
      <c r="E27" s="148">
        <v>28436.322566012397</v>
      </c>
      <c r="F27" s="149">
        <v>11451.137647515885</v>
      </c>
      <c r="G27" s="149">
        <v>5298.42943447993</v>
      </c>
      <c r="H27" s="149">
        <v>10969.737515277264</v>
      </c>
      <c r="I27" s="149">
        <v>66776.11336540489</v>
      </c>
      <c r="J27" s="149">
        <v>168685.90475903088</v>
      </c>
      <c r="K27" s="149">
        <v>193467.91386367919</v>
      </c>
      <c r="L27" s="149">
        <v>105278.25533267355</v>
      </c>
      <c r="M27" s="149">
        <v>134040.61701351652</v>
      </c>
      <c r="N27" s="149">
        <v>147827.47143772</v>
      </c>
      <c r="O27" s="149">
        <v>165924.38360098112</v>
      </c>
      <c r="P27" s="149">
        <v>174665.93354431007</v>
      </c>
      <c r="Q27" s="149">
        <v>160637.50775051676</v>
      </c>
      <c r="R27" s="149">
        <v>150143.52294495126</v>
      </c>
      <c r="S27" s="149">
        <v>155886.08842427045</v>
      </c>
      <c r="T27" s="149">
        <v>157101.57369435491</v>
      </c>
      <c r="U27" s="149">
        <v>151363.64762337718</v>
      </c>
      <c r="V27" s="149">
        <v>368648.75238701189</v>
      </c>
      <c r="W27" s="149">
        <v>420504.57385144819</v>
      </c>
      <c r="X27" s="149">
        <v>435585.79116200982</v>
      </c>
      <c r="Y27" s="149">
        <v>405826.99638643482</v>
      </c>
      <c r="Z27" s="149">
        <v>347438.11381517438</v>
      </c>
      <c r="AA27" s="149">
        <v>263522.59182426467</v>
      </c>
      <c r="AB27" s="150">
        <v>194733.65975551389</v>
      </c>
      <c r="AC27" s="151">
        <v>84060085.754298672</v>
      </c>
      <c r="AD27" s="1">
        <v>28554511.02596676</v>
      </c>
      <c r="AF27" s="1" t="s">
        <v>1</v>
      </c>
      <c r="AG27" s="1">
        <v>5</v>
      </c>
    </row>
    <row r="28" spans="1:33" ht="15" x14ac:dyDescent="0.2">
      <c r="A28" s="191"/>
      <c r="B28" s="194"/>
      <c r="C28" s="100" t="s">
        <v>36</v>
      </c>
      <c r="D28" s="101">
        <v>4</v>
      </c>
      <c r="E28" s="145">
        <v>43739.467982420458</v>
      </c>
      <c r="F28" s="146">
        <v>22064.855154125216</v>
      </c>
      <c r="G28" s="146">
        <v>11874.66401004814</v>
      </c>
      <c r="H28" s="146">
        <v>12751.427920914086</v>
      </c>
      <c r="I28" s="146">
        <v>32810.668909360858</v>
      </c>
      <c r="J28" s="146">
        <v>56028.919932513912</v>
      </c>
      <c r="K28" s="146">
        <v>115826.08712583022</v>
      </c>
      <c r="L28" s="146">
        <v>63893.70021197907</v>
      </c>
      <c r="M28" s="146">
        <v>109659.16714583566</v>
      </c>
      <c r="N28" s="146">
        <v>135728.25714023504</v>
      </c>
      <c r="O28" s="146">
        <v>152795.46658005053</v>
      </c>
      <c r="P28" s="146">
        <v>161913.51787345763</v>
      </c>
      <c r="Q28" s="146">
        <v>153755.16345007229</v>
      </c>
      <c r="R28" s="146">
        <v>130249.84442631378</v>
      </c>
      <c r="S28" s="146">
        <v>106276.36913610544</v>
      </c>
      <c r="T28" s="146">
        <v>93239.47724792872</v>
      </c>
      <c r="U28" s="146">
        <v>87689.166118168403</v>
      </c>
      <c r="V28" s="146">
        <v>315535.79270250397</v>
      </c>
      <c r="W28" s="146">
        <v>368359.608250694</v>
      </c>
      <c r="X28" s="146">
        <v>380093.82618636411</v>
      </c>
      <c r="Y28" s="146">
        <v>359063.06273869198</v>
      </c>
      <c r="Z28" s="146">
        <v>315380.21110979706</v>
      </c>
      <c r="AA28" s="146">
        <v>253805.94948898922</v>
      </c>
      <c r="AB28" s="147">
        <v>194110.02742030515</v>
      </c>
      <c r="AC28" s="152">
        <v>14706578.79305082</v>
      </c>
      <c r="AD28" s="1">
        <v>4780800.5173205864</v>
      </c>
      <c r="AF28" s="1" t="s">
        <v>3</v>
      </c>
      <c r="AG28" s="1">
        <v>5</v>
      </c>
    </row>
    <row r="29" spans="1:33" ht="15" x14ac:dyDescent="0.2">
      <c r="A29" s="191"/>
      <c r="B29" s="194"/>
      <c r="C29" s="106" t="s">
        <v>37</v>
      </c>
      <c r="D29" s="107">
        <v>8</v>
      </c>
      <c r="E29" s="143">
        <v>36560.907889799644</v>
      </c>
      <c r="F29" s="143">
        <v>13139.891547969642</v>
      </c>
      <c r="G29" s="143">
        <v>3157.3334210711391</v>
      </c>
      <c r="H29" s="143">
        <v>334.603160317929</v>
      </c>
      <c r="I29" s="143">
        <v>2440.5729400588439</v>
      </c>
      <c r="J29" s="143">
        <v>2412.0579912692274</v>
      </c>
      <c r="K29" s="143">
        <v>30444.897817829991</v>
      </c>
      <c r="L29" s="143">
        <v>0</v>
      </c>
      <c r="M29" s="143">
        <v>19775.342045600293</v>
      </c>
      <c r="N29" s="143">
        <v>56113.911707863277</v>
      </c>
      <c r="O29" s="143">
        <v>77733.588977110645</v>
      </c>
      <c r="P29" s="143">
        <v>89938.08499447869</v>
      </c>
      <c r="Q29" s="143">
        <v>89648.510643876754</v>
      </c>
      <c r="R29" s="143">
        <v>77075.204974562497</v>
      </c>
      <c r="S29" s="143">
        <v>57845.477304460088</v>
      </c>
      <c r="T29" s="143">
        <v>46155.318906159053</v>
      </c>
      <c r="U29" s="143">
        <v>42027.154029752193</v>
      </c>
      <c r="V29" s="143">
        <v>281047.63112142676</v>
      </c>
      <c r="W29" s="143">
        <v>339798.59456212068</v>
      </c>
      <c r="X29" s="143">
        <v>364573.88094160485</v>
      </c>
      <c r="Y29" s="143">
        <v>345202.95600720972</v>
      </c>
      <c r="Z29" s="143">
        <v>297152.20989523071</v>
      </c>
      <c r="AA29" s="143">
        <v>231656.32417717433</v>
      </c>
      <c r="AB29" s="144">
        <v>172348.52275804672</v>
      </c>
      <c r="AC29" s="153">
        <v>21412663.822519951</v>
      </c>
      <c r="AD29" s="1">
        <v>4450500.7486709077</v>
      </c>
      <c r="AF29" s="1" t="s">
        <v>2</v>
      </c>
      <c r="AG29" s="1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>
        <v>1007735.2638023146</v>
      </c>
      <c r="F30" s="109">
        <v>410950.16830305982</v>
      </c>
      <c r="G30" s="109">
        <v>173427.48266388036</v>
      </c>
      <c r="H30" s="109">
        <v>262107.54975646781</v>
      </c>
      <c r="I30" s="109">
        <v>1419513.4131006072</v>
      </c>
      <c r="J30" s="109">
        <v>3448444.3340817965</v>
      </c>
      <c r="K30" s="109">
        <v>4382753.894455866</v>
      </c>
      <c r="L30" s="109">
        <v>2255861.652168714</v>
      </c>
      <c r="M30" s="109">
        <v>3143611.128204959</v>
      </c>
      <c r="N30" s="109">
        <v>3800546.2795405262</v>
      </c>
      <c r="O30" s="109">
        <v>4385613.8665557289</v>
      </c>
      <c r="P30" s="109">
        <v>4685811.4887915514</v>
      </c>
      <c r="Q30" s="109">
        <v>4384321.3862111215</v>
      </c>
      <c r="R30" s="109">
        <v>3990327.9534558291</v>
      </c>
      <c r="S30" s="109">
        <v>3849704.9750412409</v>
      </c>
      <c r="T30" s="109">
        <v>3727130.3604337303</v>
      </c>
      <c r="U30" s="109">
        <v>3562883.2015548577</v>
      </c>
      <c r="V30" s="109">
        <v>10514850.515134657</v>
      </c>
      <c r="W30" s="109">
        <v>12181414.092677258</v>
      </c>
      <c r="X30" s="109">
        <v>12713096.38435648</v>
      </c>
      <c r="Y30" s="109">
        <v>11908588.830354709</v>
      </c>
      <c r="Z30" s="109">
        <v>10240062.686089348</v>
      </c>
      <c r="AA30" s="109">
        <v>7875403.6360343806</v>
      </c>
      <c r="AB30" s="142">
        <v>5855167.827100358</v>
      </c>
      <c r="AC30" s="152">
        <v>120179328.36986944</v>
      </c>
      <c r="AD30" s="152">
        <v>37785812.29195825</v>
      </c>
    </row>
    <row r="31" spans="1:33" ht="15" x14ac:dyDescent="0.2">
      <c r="A31" s="193">
        <v>48366</v>
      </c>
      <c r="B31" s="194">
        <v>116104153.6593118</v>
      </c>
      <c r="C31" s="94" t="s">
        <v>35</v>
      </c>
      <c r="D31" s="95">
        <v>21</v>
      </c>
      <c r="E31" s="148">
        <v>25185.900769276621</v>
      </c>
      <c r="F31" s="149">
        <v>7578.5146651370533</v>
      </c>
      <c r="G31" s="149">
        <v>2194.295225210109</v>
      </c>
      <c r="H31" s="149">
        <v>5918.6764581619791</v>
      </c>
      <c r="I31" s="149">
        <v>48093.11423852462</v>
      </c>
      <c r="J31" s="149">
        <v>120571.7245396116</v>
      </c>
      <c r="K31" s="149">
        <v>169512.43702974435</v>
      </c>
      <c r="L31" s="149">
        <v>99360.357161674488</v>
      </c>
      <c r="M31" s="149">
        <v>132758.08927568115</v>
      </c>
      <c r="N31" s="149">
        <v>149153.10204705579</v>
      </c>
      <c r="O31" s="149">
        <v>167351.92862842773</v>
      </c>
      <c r="P31" s="149">
        <v>178385.8362378843</v>
      </c>
      <c r="Q31" s="149">
        <v>169436.50618554952</v>
      </c>
      <c r="R31" s="149">
        <v>155898.8744156445</v>
      </c>
      <c r="S31" s="149">
        <v>157211.56367740469</v>
      </c>
      <c r="T31" s="149">
        <v>151717.63673910062</v>
      </c>
      <c r="U31" s="149">
        <v>142795.10250181833</v>
      </c>
      <c r="V31" s="149">
        <v>356802.27941434924</v>
      </c>
      <c r="W31" s="149">
        <v>404568.53607638931</v>
      </c>
      <c r="X31" s="149">
        <v>420055.76391640719</v>
      </c>
      <c r="Y31" s="149">
        <v>392103.4041015486</v>
      </c>
      <c r="Z31" s="149">
        <v>335836.15261532972</v>
      </c>
      <c r="AA31" s="149">
        <v>260339.03805449142</v>
      </c>
      <c r="AB31" s="150">
        <v>193212.66097367692</v>
      </c>
      <c r="AC31" s="151">
        <v>89166871.39391008</v>
      </c>
      <c r="AD31" s="1">
        <v>31585448.934275065</v>
      </c>
      <c r="AF31" s="1" t="s">
        <v>1</v>
      </c>
      <c r="AG31" s="1">
        <v>6</v>
      </c>
    </row>
    <row r="32" spans="1:33" ht="15" x14ac:dyDescent="0.2">
      <c r="A32" s="191"/>
      <c r="B32" s="194"/>
      <c r="C32" s="100" t="s">
        <v>36</v>
      </c>
      <c r="D32" s="101">
        <v>4</v>
      </c>
      <c r="E32" s="145">
        <v>39931.129687757326</v>
      </c>
      <c r="F32" s="146">
        <v>18642.723669985611</v>
      </c>
      <c r="G32" s="146">
        <v>8978.8334976786919</v>
      </c>
      <c r="H32" s="146">
        <v>9233.3750842069403</v>
      </c>
      <c r="I32" s="146">
        <v>28463.581916039875</v>
      </c>
      <c r="J32" s="146">
        <v>47112.178566129347</v>
      </c>
      <c r="K32" s="146">
        <v>104870.96980574155</v>
      </c>
      <c r="L32" s="146">
        <v>54201.195041439227</v>
      </c>
      <c r="M32" s="146">
        <v>102052.25018724256</v>
      </c>
      <c r="N32" s="146">
        <v>129425.52672618642</v>
      </c>
      <c r="O32" s="146">
        <v>147801.89583970784</v>
      </c>
      <c r="P32" s="146">
        <v>155950.29006941643</v>
      </c>
      <c r="Q32" s="146">
        <v>148024.74311357798</v>
      </c>
      <c r="R32" s="146">
        <v>124831.08771281455</v>
      </c>
      <c r="S32" s="146">
        <v>104373.88458896879</v>
      </c>
      <c r="T32" s="146">
        <v>89873.487311104618</v>
      </c>
      <c r="U32" s="146">
        <v>76817.435148695455</v>
      </c>
      <c r="V32" s="146">
        <v>303531.95318312506</v>
      </c>
      <c r="W32" s="146">
        <v>357564.75844463083</v>
      </c>
      <c r="X32" s="146">
        <v>376282.39816759061</v>
      </c>
      <c r="Y32" s="146">
        <v>354169.14569051453</v>
      </c>
      <c r="Z32" s="146">
        <v>312904.38603519683</v>
      </c>
      <c r="AA32" s="146">
        <v>256430.45884910537</v>
      </c>
      <c r="AB32" s="147">
        <v>196823.09269964806</v>
      </c>
      <c r="AC32" s="152">
        <v>14193163.124146018</v>
      </c>
      <c r="AD32" s="1">
        <v>4533407.1829566155</v>
      </c>
      <c r="AF32" s="1" t="s">
        <v>3</v>
      </c>
      <c r="AG32" s="1">
        <v>6</v>
      </c>
    </row>
    <row r="33" spans="1:33" ht="15" x14ac:dyDescent="0.2">
      <c r="A33" s="191"/>
      <c r="B33" s="194"/>
      <c r="C33" s="106" t="s">
        <v>37</v>
      </c>
      <c r="D33" s="107">
        <v>5</v>
      </c>
      <c r="E33" s="143">
        <v>34736.947888761759</v>
      </c>
      <c r="F33" s="143">
        <v>11638.073293607598</v>
      </c>
      <c r="G33" s="143">
        <v>717.93831075849005</v>
      </c>
      <c r="H33" s="143">
        <v>0</v>
      </c>
      <c r="I33" s="143">
        <v>743.16752872774953</v>
      </c>
      <c r="J33" s="143">
        <v>1096.5150053332209</v>
      </c>
      <c r="K33" s="143">
        <v>29826.532034455719</v>
      </c>
      <c r="L33" s="143">
        <v>0</v>
      </c>
      <c r="M33" s="143">
        <v>14818.991669939107</v>
      </c>
      <c r="N33" s="143">
        <v>49559.081871869515</v>
      </c>
      <c r="O33" s="143">
        <v>69486.249436243714</v>
      </c>
      <c r="P33" s="143">
        <v>81150.651595172254</v>
      </c>
      <c r="Q33" s="143">
        <v>82608.257183575377</v>
      </c>
      <c r="R33" s="143">
        <v>70778.018962547314</v>
      </c>
      <c r="S33" s="143">
        <v>49970.339067830719</v>
      </c>
      <c r="T33" s="143">
        <v>35810.968362521409</v>
      </c>
      <c r="U33" s="143">
        <v>29644.49018615899</v>
      </c>
      <c r="V33" s="143">
        <v>262128.8147529749</v>
      </c>
      <c r="W33" s="143">
        <v>323600.95405179367</v>
      </c>
      <c r="X33" s="143">
        <v>354948.22868945537</v>
      </c>
      <c r="Y33" s="143">
        <v>341161.98661357159</v>
      </c>
      <c r="Z33" s="143">
        <v>296151.55844620016</v>
      </c>
      <c r="AA33" s="143">
        <v>234455.35921998951</v>
      </c>
      <c r="AB33" s="144">
        <v>173790.70407964525</v>
      </c>
      <c r="AC33" s="153">
        <v>12744119.141255666</v>
      </c>
      <c r="AD33" s="1">
        <v>2419135.2416792917</v>
      </c>
      <c r="AF33" s="1" t="s">
        <v>2</v>
      </c>
      <c r="AG33" s="1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>
        <v>862313.17434964713</v>
      </c>
      <c r="F34" s="109">
        <v>291910.06911585858</v>
      </c>
      <c r="G34" s="109">
        <v>85585.22527391951</v>
      </c>
      <c r="H34" s="109">
        <v>161225.70595822932</v>
      </c>
      <c r="I34" s="109">
        <v>1127525.5643168152</v>
      </c>
      <c r="J34" s="109">
        <v>2725937.5046230271</v>
      </c>
      <c r="K34" s="109">
        <v>4128377.717019876</v>
      </c>
      <c r="L34" s="109">
        <v>2303372.2805609214</v>
      </c>
      <c r="M34" s="109">
        <v>3270223.8338879696</v>
      </c>
      <c r="N34" s="109">
        <v>3897712.6592522645</v>
      </c>
      <c r="O34" s="109">
        <v>4453029.3317370322</v>
      </c>
      <c r="P34" s="109">
        <v>4775656.9792490974</v>
      </c>
      <c r="Q34" s="109">
        <v>4563306.8882687287</v>
      </c>
      <c r="R34" s="109">
        <v>4127090.8083925294</v>
      </c>
      <c r="S34" s="109">
        <v>3968790.0709205274</v>
      </c>
      <c r="T34" s="109">
        <v>3724619.1625781385</v>
      </c>
      <c r="U34" s="109">
        <v>3454189.3440637616</v>
      </c>
      <c r="V34" s="109">
        <v>10017619.754198708</v>
      </c>
      <c r="W34" s="109">
        <v>11544203.061641669</v>
      </c>
      <c r="X34" s="109">
        <v>12101041.77836219</v>
      </c>
      <c r="Y34" s="109">
        <v>11356658.001962436</v>
      </c>
      <c r="Z34" s="109">
        <v>9784934.5412937123</v>
      </c>
      <c r="AA34" s="109">
        <v>7665118.4306406891</v>
      </c>
      <c r="AB34" s="142">
        <v>5713711.7716440344</v>
      </c>
      <c r="AC34" s="152">
        <v>116104153.65931176</v>
      </c>
      <c r="AD34" s="152">
        <v>38537991.35891097</v>
      </c>
    </row>
    <row r="35" spans="1:33" ht="15" x14ac:dyDescent="0.2">
      <c r="A35" s="193">
        <v>48396</v>
      </c>
      <c r="B35" s="194">
        <v>116963136.44234702</v>
      </c>
      <c r="C35" s="94" t="s">
        <v>35</v>
      </c>
      <c r="D35" s="95">
        <v>20</v>
      </c>
      <c r="E35" s="148">
        <v>11856.315742492496</v>
      </c>
      <c r="F35" s="149">
        <v>70.030827705148823</v>
      </c>
      <c r="G35" s="149">
        <v>0</v>
      </c>
      <c r="H35" s="149">
        <v>0</v>
      </c>
      <c r="I35" s="149">
        <v>22341.202090582232</v>
      </c>
      <c r="J35" s="149">
        <v>117904.32077485441</v>
      </c>
      <c r="K35" s="149">
        <v>159889.47943398289</v>
      </c>
      <c r="L35" s="149">
        <v>72411.329182244503</v>
      </c>
      <c r="M35" s="149">
        <v>110931.80380039237</v>
      </c>
      <c r="N35" s="149">
        <v>135214.16233012683</v>
      </c>
      <c r="O35" s="149">
        <v>155757.45553216155</v>
      </c>
      <c r="P35" s="149">
        <v>171519.55982712336</v>
      </c>
      <c r="Q35" s="149">
        <v>158239.72511224533</v>
      </c>
      <c r="R35" s="149">
        <v>144615.09575386043</v>
      </c>
      <c r="S35" s="149">
        <v>143686.11074484952</v>
      </c>
      <c r="T35" s="149">
        <v>141212.90079233478</v>
      </c>
      <c r="U35" s="149">
        <v>137874.76884890121</v>
      </c>
      <c r="V35" s="149">
        <v>358809.98421611619</v>
      </c>
      <c r="W35" s="149">
        <v>427057.97127015988</v>
      </c>
      <c r="X35" s="149">
        <v>474414.36272907094</v>
      </c>
      <c r="Y35" s="149">
        <v>442901.45401498117</v>
      </c>
      <c r="Z35" s="149">
        <v>374804.16899989784</v>
      </c>
      <c r="AA35" s="149">
        <v>279892.06106044882</v>
      </c>
      <c r="AB35" s="150">
        <v>188065.2851998937</v>
      </c>
      <c r="AC35" s="151">
        <v>84589390.965688512</v>
      </c>
      <c r="AD35" s="1">
        <v>27429258.238484789</v>
      </c>
      <c r="AF35" s="1" t="s">
        <v>1</v>
      </c>
      <c r="AG35" s="1">
        <v>7</v>
      </c>
    </row>
    <row r="36" spans="1:33" ht="15" x14ac:dyDescent="0.2">
      <c r="A36" s="191"/>
      <c r="B36" s="194"/>
      <c r="C36" s="100" t="s">
        <v>36</v>
      </c>
      <c r="D36" s="101">
        <v>5</v>
      </c>
      <c r="E36" s="145">
        <v>29954.712536358173</v>
      </c>
      <c r="F36" s="146">
        <v>6838.6637959814916</v>
      </c>
      <c r="G36" s="146">
        <v>500.51685517849972</v>
      </c>
      <c r="H36" s="146">
        <v>365.33126944779639</v>
      </c>
      <c r="I36" s="146">
        <v>11130.557354140123</v>
      </c>
      <c r="J36" s="146">
        <v>36140.063851403516</v>
      </c>
      <c r="K36" s="146">
        <v>78026.040627487833</v>
      </c>
      <c r="L36" s="146">
        <v>25835.513419038445</v>
      </c>
      <c r="M36" s="146">
        <v>82973.214530480778</v>
      </c>
      <c r="N36" s="146">
        <v>116904.0764212107</v>
      </c>
      <c r="O36" s="146">
        <v>138626.81599706848</v>
      </c>
      <c r="P36" s="146">
        <v>151488.8364623244</v>
      </c>
      <c r="Q36" s="146">
        <v>144533.50471311674</v>
      </c>
      <c r="R36" s="146">
        <v>120252.15378756463</v>
      </c>
      <c r="S36" s="146">
        <v>95013.999090885045</v>
      </c>
      <c r="T36" s="146">
        <v>80175.34305729896</v>
      </c>
      <c r="U36" s="146">
        <v>71854.332063696216</v>
      </c>
      <c r="V36" s="146">
        <v>298639.5801017147</v>
      </c>
      <c r="W36" s="146">
        <v>374115.2713035901</v>
      </c>
      <c r="X36" s="146">
        <v>422196.8711733761</v>
      </c>
      <c r="Y36" s="146">
        <v>397933.42691207776</v>
      </c>
      <c r="Z36" s="146">
        <v>347686.55939076963</v>
      </c>
      <c r="AA36" s="146">
        <v>273953.79551171442</v>
      </c>
      <c r="AB36" s="147">
        <v>200603.02489284115</v>
      </c>
      <c r="AC36" s="152">
        <v>17528711.025593828</v>
      </c>
      <c r="AD36" s="1">
        <v>5138288.9477134207</v>
      </c>
      <c r="AF36" s="1" t="s">
        <v>3</v>
      </c>
      <c r="AG36" s="1">
        <v>7</v>
      </c>
    </row>
    <row r="37" spans="1:33" ht="15" x14ac:dyDescent="0.2">
      <c r="A37" s="191"/>
      <c r="B37" s="194"/>
      <c r="C37" s="106" t="s">
        <v>37</v>
      </c>
      <c r="D37" s="107">
        <v>6</v>
      </c>
      <c r="E37" s="143">
        <v>27959.802579001422</v>
      </c>
      <c r="F37" s="143">
        <v>4966.7038903118755</v>
      </c>
      <c r="G37" s="143">
        <v>0</v>
      </c>
      <c r="H37" s="143">
        <v>0</v>
      </c>
      <c r="I37" s="143">
        <v>0</v>
      </c>
      <c r="J37" s="143">
        <v>953.90768613072066</v>
      </c>
      <c r="K37" s="143">
        <v>10025.559795804542</v>
      </c>
      <c r="L37" s="143">
        <v>0</v>
      </c>
      <c r="M37" s="143">
        <v>2729.1069053153328</v>
      </c>
      <c r="N37" s="143">
        <v>28789.636255514073</v>
      </c>
      <c r="O37" s="143">
        <v>52255.730889604936</v>
      </c>
      <c r="P37" s="143">
        <v>68476.649022657395</v>
      </c>
      <c r="Q37" s="143">
        <v>70414.23234778778</v>
      </c>
      <c r="R37" s="143">
        <v>55963.008198238495</v>
      </c>
      <c r="S37" s="143">
        <v>35431.477273171375</v>
      </c>
      <c r="T37" s="143">
        <v>19626.828214935762</v>
      </c>
      <c r="U37" s="143">
        <v>16107.806837695232</v>
      </c>
      <c r="V37" s="143">
        <v>252340.0042313587</v>
      </c>
      <c r="W37" s="143">
        <v>331973.10846684122</v>
      </c>
      <c r="X37" s="143">
        <v>398039.32321964705</v>
      </c>
      <c r="Y37" s="143">
        <v>380551.66346917039</v>
      </c>
      <c r="Z37" s="143">
        <v>319584.53173146106</v>
      </c>
      <c r="AA37" s="143">
        <v>233561.6924538755</v>
      </c>
      <c r="AB37" s="144">
        <v>164421.63504225464</v>
      </c>
      <c r="AC37" s="153">
        <v>14845034.451064665</v>
      </c>
      <c r="AD37" s="1">
        <v>2098766.8556695222</v>
      </c>
      <c r="AF37" s="1" t="s">
        <v>2</v>
      </c>
      <c r="AG37" s="1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>
        <v>554658.69300564926</v>
      </c>
      <c r="F38" s="109">
        <v>65394.158875881694</v>
      </c>
      <c r="G38" s="109">
        <v>2502.5842758924987</v>
      </c>
      <c r="H38" s="109">
        <v>1826.6563472389819</v>
      </c>
      <c r="I38" s="109">
        <v>502476.82858234522</v>
      </c>
      <c r="J38" s="109">
        <v>2544510.1808708902</v>
      </c>
      <c r="K38" s="109">
        <v>3648073.1505919243</v>
      </c>
      <c r="L38" s="109">
        <v>1577404.1507400821</v>
      </c>
      <c r="M38" s="109">
        <v>2649876.7900921432</v>
      </c>
      <c r="N38" s="109">
        <v>3461541.4462416749</v>
      </c>
      <c r="O38" s="109">
        <v>4121817.5759662027</v>
      </c>
      <c r="P38" s="109">
        <v>4598695.272990033</v>
      </c>
      <c r="Q38" s="109">
        <v>4309947.4198972173</v>
      </c>
      <c r="R38" s="109">
        <v>3829340.733204463</v>
      </c>
      <c r="S38" s="109">
        <v>3561381.0739904442</v>
      </c>
      <c r="T38" s="109">
        <v>3342895.7004228048</v>
      </c>
      <c r="U38" s="109">
        <v>3213413.8783226768</v>
      </c>
      <c r="V38" s="109">
        <v>10183437.61021905</v>
      </c>
      <c r="W38" s="109">
        <v>12403574.432722196</v>
      </c>
      <c r="X38" s="109">
        <v>13987507.549766181</v>
      </c>
      <c r="Y38" s="109">
        <v>13131006.195675034</v>
      </c>
      <c r="Z38" s="109">
        <v>11152023.367340572</v>
      </c>
      <c r="AA38" s="109">
        <v>8368980.3534908015</v>
      </c>
      <c r="AB38" s="142">
        <v>5750850.6387156071</v>
      </c>
      <c r="AC38" s="152">
        <v>116963136.44234701</v>
      </c>
      <c r="AD38" s="152">
        <v>34666314.041867733</v>
      </c>
    </row>
    <row r="39" spans="1:33" ht="15" x14ac:dyDescent="0.2">
      <c r="A39" s="193">
        <v>48427</v>
      </c>
      <c r="B39" s="194">
        <v>117258725.77875867</v>
      </c>
      <c r="C39" s="94" t="s">
        <v>35</v>
      </c>
      <c r="D39" s="95">
        <v>21</v>
      </c>
      <c r="E39" s="148">
        <v>5598.4280383777295</v>
      </c>
      <c r="F39" s="149">
        <v>0</v>
      </c>
      <c r="G39" s="149">
        <v>0</v>
      </c>
      <c r="H39" s="149">
        <v>0</v>
      </c>
      <c r="I39" s="149">
        <v>26261.841366296085</v>
      </c>
      <c r="J39" s="149">
        <v>150397.2910708916</v>
      </c>
      <c r="K39" s="149">
        <v>187763.14442261012</v>
      </c>
      <c r="L39" s="149">
        <v>83916.643609824881</v>
      </c>
      <c r="M39" s="149">
        <v>116794.11753186349</v>
      </c>
      <c r="N39" s="149">
        <v>136476.33104531936</v>
      </c>
      <c r="O39" s="149">
        <v>153780.05018648476</v>
      </c>
      <c r="P39" s="149">
        <v>165940.48294028852</v>
      </c>
      <c r="Q39" s="149">
        <v>148628.08197947507</v>
      </c>
      <c r="R39" s="149">
        <v>136663.55274820598</v>
      </c>
      <c r="S39" s="149">
        <v>139611.32727146961</v>
      </c>
      <c r="T39" s="149">
        <v>142028.23639228832</v>
      </c>
      <c r="U39" s="149">
        <v>140897.63048716926</v>
      </c>
      <c r="V39" s="149">
        <v>363823.01869010262</v>
      </c>
      <c r="W39" s="149">
        <v>434772.68884872808</v>
      </c>
      <c r="X39" s="149">
        <v>478820.59769577382</v>
      </c>
      <c r="Y39" s="149">
        <v>443728.91913182818</v>
      </c>
      <c r="Z39" s="149">
        <v>375204.07782560244</v>
      </c>
      <c r="AA39" s="149">
        <v>273672.92811571405</v>
      </c>
      <c r="AB39" s="150">
        <v>179119.77913439373</v>
      </c>
      <c r="AC39" s="151">
        <v>89961882.539186865</v>
      </c>
      <c r="AD39" s="1">
        <v>28659465.538040176</v>
      </c>
      <c r="AF39" s="1" t="s">
        <v>1</v>
      </c>
      <c r="AG39" s="1">
        <v>8</v>
      </c>
    </row>
    <row r="40" spans="1:33" ht="15" x14ac:dyDescent="0.2">
      <c r="A40" s="191"/>
      <c r="B40" s="194"/>
      <c r="C40" s="100" t="s">
        <v>36</v>
      </c>
      <c r="D40" s="101">
        <v>3</v>
      </c>
      <c r="E40" s="145">
        <v>21700.163414154529</v>
      </c>
      <c r="F40" s="146">
        <v>390.72556796489516</v>
      </c>
      <c r="G40" s="146">
        <v>0</v>
      </c>
      <c r="H40" s="146">
        <v>0</v>
      </c>
      <c r="I40" s="146">
        <v>2281.6769932434327</v>
      </c>
      <c r="J40" s="146">
        <v>26530.680338452112</v>
      </c>
      <c r="K40" s="146">
        <v>75103.532832525249</v>
      </c>
      <c r="L40" s="146">
        <v>28085.404257679405</v>
      </c>
      <c r="M40" s="146">
        <v>72531.342178003659</v>
      </c>
      <c r="N40" s="146">
        <v>111134.47752629542</v>
      </c>
      <c r="O40" s="146">
        <v>130747.63463116268</v>
      </c>
      <c r="P40" s="146">
        <v>142535.35573629392</v>
      </c>
      <c r="Q40" s="146">
        <v>139663.34867641711</v>
      </c>
      <c r="R40" s="146">
        <v>117450.78251925341</v>
      </c>
      <c r="S40" s="146">
        <v>89961.17882091018</v>
      </c>
      <c r="T40" s="146">
        <v>73361.356520994945</v>
      </c>
      <c r="U40" s="146">
        <v>62121.421472249807</v>
      </c>
      <c r="V40" s="146">
        <v>293379.29473057721</v>
      </c>
      <c r="W40" s="146">
        <v>377603.49956131924</v>
      </c>
      <c r="X40" s="146">
        <v>413974.67454623012</v>
      </c>
      <c r="Y40" s="146">
        <v>388079.65884727973</v>
      </c>
      <c r="Z40" s="146">
        <v>334969.8022109578</v>
      </c>
      <c r="AA40" s="146">
        <v>260081.64618916161</v>
      </c>
      <c r="AB40" s="147">
        <v>187670.02456046423</v>
      </c>
      <c r="AC40" s="152">
        <v>10048073.046394773</v>
      </c>
      <c r="AD40" s="1">
        <v>2902776.9070177819</v>
      </c>
      <c r="AF40" s="1" t="s">
        <v>3</v>
      </c>
      <c r="AG40" s="1">
        <v>8</v>
      </c>
    </row>
    <row r="41" spans="1:33" ht="15" x14ac:dyDescent="0.2">
      <c r="A41" s="191"/>
      <c r="B41" s="194"/>
      <c r="C41" s="106" t="s">
        <v>37</v>
      </c>
      <c r="D41" s="107">
        <v>7</v>
      </c>
      <c r="E41" s="143">
        <v>19859.019901334676</v>
      </c>
      <c r="F41" s="143">
        <v>1388.8489650604511</v>
      </c>
      <c r="G41" s="143">
        <v>0</v>
      </c>
      <c r="H41" s="143">
        <v>0</v>
      </c>
      <c r="I41" s="143">
        <v>0</v>
      </c>
      <c r="J41" s="143">
        <v>353.98253994058177</v>
      </c>
      <c r="K41" s="143">
        <v>11793.715793894804</v>
      </c>
      <c r="L41" s="143">
        <v>0</v>
      </c>
      <c r="M41" s="143">
        <v>1703.3263621961814</v>
      </c>
      <c r="N41" s="143">
        <v>40201.585529205251</v>
      </c>
      <c r="O41" s="143">
        <v>60909.012382673325</v>
      </c>
      <c r="P41" s="143">
        <v>70092.741097022561</v>
      </c>
      <c r="Q41" s="143">
        <v>71388.278951820379</v>
      </c>
      <c r="R41" s="143">
        <v>57670.172215671111</v>
      </c>
      <c r="S41" s="143">
        <v>32980.237692568175</v>
      </c>
      <c r="T41" s="143">
        <v>16209.573885154456</v>
      </c>
      <c r="U41" s="143">
        <v>9737.4280040588073</v>
      </c>
      <c r="V41" s="143">
        <v>249520.17326962322</v>
      </c>
      <c r="W41" s="143">
        <v>339222.31944337301</v>
      </c>
      <c r="X41" s="143">
        <v>401764.44530331693</v>
      </c>
      <c r="Y41" s="143">
        <v>383921.7534708996</v>
      </c>
      <c r="Z41" s="143">
        <v>317843.31392948318</v>
      </c>
      <c r="AA41" s="143">
        <v>226621.96872997511</v>
      </c>
      <c r="AB41" s="144">
        <v>150928.13012944869</v>
      </c>
      <c r="AC41" s="153">
        <v>17248770.193177044</v>
      </c>
      <c r="AD41" s="1">
        <v>2526246.4928425918</v>
      </c>
      <c r="AF41" s="1" t="s">
        <v>2</v>
      </c>
      <c r="AG41" s="1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>
        <v>321680.6183577386</v>
      </c>
      <c r="F42" s="109">
        <v>10894.119459317842</v>
      </c>
      <c r="G42" s="109">
        <v>0</v>
      </c>
      <c r="H42" s="109">
        <v>0</v>
      </c>
      <c r="I42" s="109">
        <v>558343.6996719481</v>
      </c>
      <c r="J42" s="109">
        <v>3240413.0312836641</v>
      </c>
      <c r="K42" s="109">
        <v>4250892.6419296516</v>
      </c>
      <c r="L42" s="109">
        <v>1846505.7285793608</v>
      </c>
      <c r="M42" s="109">
        <v>2682193.7792385174</v>
      </c>
      <c r="N42" s="109">
        <v>3480817.4832350295</v>
      </c>
      <c r="O42" s="109">
        <v>4047987.0444883811</v>
      </c>
      <c r="P42" s="109">
        <v>4403005.3966340981</v>
      </c>
      <c r="Q42" s="109">
        <v>4039897.7202609703</v>
      </c>
      <c r="R42" s="109">
        <v>3625978.1607797835</v>
      </c>
      <c r="S42" s="109">
        <v>3432583.0730115697</v>
      </c>
      <c r="T42" s="109">
        <v>3316144.0509971203</v>
      </c>
      <c r="U42" s="109">
        <v>3213376.5006757155</v>
      </c>
      <c r="V42" s="109">
        <v>10267062.489571247</v>
      </c>
      <c r="W42" s="109">
        <v>12637593.200610857</v>
      </c>
      <c r="X42" s="109">
        <v>14109507.692373158</v>
      </c>
      <c r="Y42" s="109">
        <v>13169998.552606529</v>
      </c>
      <c r="Z42" s="109">
        <v>11109098.238476906</v>
      </c>
      <c r="AA42" s="109">
        <v>8113730.2101073051</v>
      </c>
      <c r="AB42" s="142">
        <v>5381022.3464098023</v>
      </c>
      <c r="AC42" s="152">
        <v>117258725.77875867</v>
      </c>
      <c r="AD42" s="152">
        <v>34088488.937900551</v>
      </c>
    </row>
    <row r="43" spans="1:33" ht="15" x14ac:dyDescent="0.2">
      <c r="A43" s="193">
        <v>48458</v>
      </c>
      <c r="B43" s="194">
        <v>117135640.04876488</v>
      </c>
      <c r="C43" s="94" t="s">
        <v>35</v>
      </c>
      <c r="D43" s="95">
        <v>22</v>
      </c>
      <c r="E43" s="148">
        <v>3010.7246634111934</v>
      </c>
      <c r="F43" s="149">
        <v>0</v>
      </c>
      <c r="G43" s="149">
        <v>0</v>
      </c>
      <c r="H43" s="149">
        <v>0</v>
      </c>
      <c r="I43" s="149">
        <v>21961.693548667725</v>
      </c>
      <c r="J43" s="149">
        <v>144419.10128339351</v>
      </c>
      <c r="K43" s="149">
        <v>186613.45333134162</v>
      </c>
      <c r="L43" s="149">
        <v>81311.03552738807</v>
      </c>
      <c r="M43" s="149">
        <v>115060.20756933925</v>
      </c>
      <c r="N43" s="149">
        <v>134059.75025436102</v>
      </c>
      <c r="O43" s="149">
        <v>151312.5354501151</v>
      </c>
      <c r="P43" s="149">
        <v>165205.46609735026</v>
      </c>
      <c r="Q43" s="149">
        <v>149059.1744492416</v>
      </c>
      <c r="R43" s="149">
        <v>135941.95430034338</v>
      </c>
      <c r="S43" s="149">
        <v>139126.87435386836</v>
      </c>
      <c r="T43" s="149">
        <v>140762.87312272604</v>
      </c>
      <c r="U43" s="149">
        <v>141949.30535921911</v>
      </c>
      <c r="V43" s="149">
        <v>376820.44987965585</v>
      </c>
      <c r="W43" s="149">
        <v>454088.57747134974</v>
      </c>
      <c r="X43" s="149">
        <v>472845.22007901064</v>
      </c>
      <c r="Y43" s="149">
        <v>434874.36329914781</v>
      </c>
      <c r="Z43" s="149">
        <v>361684.47595251998</v>
      </c>
      <c r="AA43" s="149">
        <v>262490.06123669603</v>
      </c>
      <c r="AB43" s="150">
        <v>172534.7328447992</v>
      </c>
      <c r="AC43" s="151">
        <v>93392904.661626801</v>
      </c>
      <c r="AD43" s="1">
        <v>29783361.882646956</v>
      </c>
      <c r="AF43" s="1" t="s">
        <v>1</v>
      </c>
      <c r="AG43" s="1">
        <v>9</v>
      </c>
    </row>
    <row r="44" spans="1:33" ht="15" x14ac:dyDescent="0.2">
      <c r="A44" s="191"/>
      <c r="B44" s="194"/>
      <c r="C44" s="100" t="s">
        <v>36</v>
      </c>
      <c r="D44" s="101">
        <v>4</v>
      </c>
      <c r="E44" s="145">
        <v>19687.603785930263</v>
      </c>
      <c r="F44" s="146">
        <v>82.981099622978917</v>
      </c>
      <c r="G44" s="146">
        <v>0</v>
      </c>
      <c r="H44" s="146">
        <v>0</v>
      </c>
      <c r="I44" s="146">
        <v>1386.9471848923856</v>
      </c>
      <c r="J44" s="146">
        <v>31901.351811049397</v>
      </c>
      <c r="K44" s="146">
        <v>89598.246022307474</v>
      </c>
      <c r="L44" s="146">
        <v>37384.596719113069</v>
      </c>
      <c r="M44" s="146">
        <v>88096.180899082319</v>
      </c>
      <c r="N44" s="146">
        <v>121349.51560232967</v>
      </c>
      <c r="O44" s="146">
        <v>140036.40684707352</v>
      </c>
      <c r="P44" s="146">
        <v>151567.26420345972</v>
      </c>
      <c r="Q44" s="146">
        <v>143240.67876992849</v>
      </c>
      <c r="R44" s="146">
        <v>116608.10165808059</v>
      </c>
      <c r="S44" s="146">
        <v>87645.772014136252</v>
      </c>
      <c r="T44" s="146">
        <v>70961.809759306867</v>
      </c>
      <c r="U44" s="146">
        <v>59339.920430758139</v>
      </c>
      <c r="V44" s="146">
        <v>301819.16205512354</v>
      </c>
      <c r="W44" s="146">
        <v>399023.51334510295</v>
      </c>
      <c r="X44" s="146">
        <v>419151.02688594925</v>
      </c>
      <c r="Y44" s="146">
        <v>389016.5731438098</v>
      </c>
      <c r="Z44" s="146">
        <v>335422.17753006582</v>
      </c>
      <c r="AA44" s="146">
        <v>261662.46046935371</v>
      </c>
      <c r="AB44" s="147">
        <v>193109.17422734652</v>
      </c>
      <c r="AC44" s="152">
        <v>13832365.85785529</v>
      </c>
      <c r="AD44" s="1">
        <v>4064920.9876130745</v>
      </c>
      <c r="AF44" s="1" t="s">
        <v>3</v>
      </c>
      <c r="AG44" s="1">
        <v>9</v>
      </c>
    </row>
    <row r="45" spans="1:33" ht="15" x14ac:dyDescent="0.2">
      <c r="A45" s="191"/>
      <c r="B45" s="194"/>
      <c r="C45" s="106" t="s">
        <v>37</v>
      </c>
      <c r="D45" s="107">
        <v>4</v>
      </c>
      <c r="E45" s="143">
        <v>23233.804136770628</v>
      </c>
      <c r="F45" s="143">
        <v>671.37617123951327</v>
      </c>
      <c r="G45" s="143">
        <v>0</v>
      </c>
      <c r="H45" s="143">
        <v>0</v>
      </c>
      <c r="I45" s="143">
        <v>0</v>
      </c>
      <c r="J45" s="143">
        <v>911.03592737163103</v>
      </c>
      <c r="K45" s="143">
        <v>12372.702062225402</v>
      </c>
      <c r="L45" s="143">
        <v>0</v>
      </c>
      <c r="M45" s="143">
        <v>591.15608699758002</v>
      </c>
      <c r="N45" s="143">
        <v>33561.214860036656</v>
      </c>
      <c r="O45" s="143">
        <v>53821.929924412543</v>
      </c>
      <c r="P45" s="143">
        <v>65414.43859375234</v>
      </c>
      <c r="Q45" s="143">
        <v>66405.774305158324</v>
      </c>
      <c r="R45" s="143">
        <v>56104.688632312624</v>
      </c>
      <c r="S45" s="143">
        <v>36266.068883224398</v>
      </c>
      <c r="T45" s="143">
        <v>20653.352211778893</v>
      </c>
      <c r="U45" s="143">
        <v>13082.71738461006</v>
      </c>
      <c r="V45" s="143">
        <v>257264.75121455392</v>
      </c>
      <c r="W45" s="143">
        <v>363390.15105658869</v>
      </c>
      <c r="X45" s="143">
        <v>406974.67173479858</v>
      </c>
      <c r="Y45" s="143">
        <v>385914.52763835608</v>
      </c>
      <c r="Z45" s="143">
        <v>313805.55622813106</v>
      </c>
      <c r="AA45" s="143">
        <v>220123.63041958009</v>
      </c>
      <c r="AB45" s="144">
        <v>147028.83484879372</v>
      </c>
      <c r="AC45" s="153">
        <v>9910369.5292827711</v>
      </c>
      <c r="AD45" s="1">
        <v>1383605.3635291334</v>
      </c>
      <c r="AF45" s="1" t="s">
        <v>2</v>
      </c>
      <c r="AG45" s="1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>
        <v>237921.57428584981</v>
      </c>
      <c r="F46" s="109">
        <v>3017.4290834499689</v>
      </c>
      <c r="G46" s="109">
        <v>0</v>
      </c>
      <c r="H46" s="109">
        <v>0</v>
      </c>
      <c r="I46" s="109">
        <v>488705.04681025952</v>
      </c>
      <c r="J46" s="109">
        <v>3308469.779188341</v>
      </c>
      <c r="K46" s="109">
        <v>4513379.7656276478</v>
      </c>
      <c r="L46" s="109">
        <v>1938381.1684789897</v>
      </c>
      <c r="M46" s="109">
        <v>2886073.9144697832</v>
      </c>
      <c r="N46" s="109">
        <v>3568957.4274454075</v>
      </c>
      <c r="O46" s="109">
        <v>4104309.1269884766</v>
      </c>
      <c r="P46" s="109">
        <v>4502447.0653305547</v>
      </c>
      <c r="Q46" s="109">
        <v>4117887.6501836623</v>
      </c>
      <c r="R46" s="109">
        <v>3681574.155769127</v>
      </c>
      <c r="S46" s="109">
        <v>3556438.5993745467</v>
      </c>
      <c r="T46" s="109">
        <v>3463243.8565843157</v>
      </c>
      <c r="U46" s="109">
        <v>3412575.2691642935</v>
      </c>
      <c r="V46" s="109">
        <v>10526385.55043114</v>
      </c>
      <c r="W46" s="109">
        <v>13039603.36197646</v>
      </c>
      <c r="X46" s="109">
        <v>13707097.636221224</v>
      </c>
      <c r="Y46" s="109">
        <v>12666960.395709917</v>
      </c>
      <c r="Z46" s="109">
        <v>10553969.405988228</v>
      </c>
      <c r="AA46" s="109">
        <v>7701925.7107630474</v>
      </c>
      <c r="AB46" s="142">
        <v>5156316.158890143</v>
      </c>
      <c r="AC46" s="152">
        <v>117135640.04876485</v>
      </c>
      <c r="AD46" s="152">
        <v>35231888.233789161</v>
      </c>
    </row>
    <row r="47" spans="1:33" ht="15" x14ac:dyDescent="0.2">
      <c r="A47" s="193">
        <v>48488</v>
      </c>
      <c r="B47" s="194">
        <v>120068979.97120291</v>
      </c>
      <c r="C47" s="94" t="s">
        <v>35</v>
      </c>
      <c r="D47" s="95">
        <v>20</v>
      </c>
      <c r="E47" s="148">
        <v>6647.7475466507694</v>
      </c>
      <c r="F47" s="149">
        <v>0</v>
      </c>
      <c r="G47" s="149">
        <v>0</v>
      </c>
      <c r="H47" s="149">
        <v>0</v>
      </c>
      <c r="I47" s="149">
        <v>21685.588366007716</v>
      </c>
      <c r="J47" s="149">
        <v>128236.12071363129</v>
      </c>
      <c r="K47" s="149">
        <v>179325.39419361902</v>
      </c>
      <c r="L47" s="149">
        <v>85412.781020004695</v>
      </c>
      <c r="M47" s="149">
        <v>121620.88054957008</v>
      </c>
      <c r="N47" s="149">
        <v>142142.12779369063</v>
      </c>
      <c r="O47" s="149">
        <v>158243.64175236857</v>
      </c>
      <c r="P47" s="149">
        <v>171586.6966200929</v>
      </c>
      <c r="Q47" s="149">
        <v>157877.72236019128</v>
      </c>
      <c r="R47" s="149">
        <v>145278.21404952795</v>
      </c>
      <c r="S47" s="149">
        <v>147410.80762134073</v>
      </c>
      <c r="T47" s="149">
        <v>145121.47951019485</v>
      </c>
      <c r="U47" s="149">
        <v>146738.15644256835</v>
      </c>
      <c r="V47" s="149">
        <v>399760.63960956613</v>
      </c>
      <c r="W47" s="149">
        <v>471244.19978186802</v>
      </c>
      <c r="X47" s="149">
        <v>473594.14119106653</v>
      </c>
      <c r="Y47" s="149">
        <v>435072.29890368407</v>
      </c>
      <c r="Z47" s="149">
        <v>364560.57126330724</v>
      </c>
      <c r="AA47" s="149">
        <v>272260.10321876447</v>
      </c>
      <c r="AB47" s="150">
        <v>182627.62535745068</v>
      </c>
      <c r="AC47" s="151">
        <v>87128938.757303327</v>
      </c>
      <c r="AD47" s="1">
        <v>28428650.154391002</v>
      </c>
      <c r="AF47" s="1" t="s">
        <v>1</v>
      </c>
      <c r="AG47" s="1">
        <v>10</v>
      </c>
    </row>
    <row r="48" spans="1:33" ht="15" x14ac:dyDescent="0.2">
      <c r="A48" s="191"/>
      <c r="B48" s="194"/>
      <c r="C48" s="100" t="s">
        <v>36</v>
      </c>
      <c r="D48" s="101">
        <v>5</v>
      </c>
      <c r="E48" s="145">
        <v>25593.775163995011</v>
      </c>
      <c r="F48" s="146">
        <v>892.794170141162</v>
      </c>
      <c r="G48" s="146">
        <v>0</v>
      </c>
      <c r="H48" s="146">
        <v>0</v>
      </c>
      <c r="I48" s="146">
        <v>6162.0210841833741</v>
      </c>
      <c r="J48" s="146">
        <v>33907.170068544096</v>
      </c>
      <c r="K48" s="146">
        <v>93941.481434066387</v>
      </c>
      <c r="L48" s="146">
        <v>40996.604563881418</v>
      </c>
      <c r="M48" s="146">
        <v>92865.293298639415</v>
      </c>
      <c r="N48" s="146">
        <v>125144.5894104935</v>
      </c>
      <c r="O48" s="146">
        <v>143126.55939674744</v>
      </c>
      <c r="P48" s="146">
        <v>151954.46334374108</v>
      </c>
      <c r="Q48" s="146">
        <v>145807.02602538533</v>
      </c>
      <c r="R48" s="146">
        <v>122285.39569450929</v>
      </c>
      <c r="S48" s="146">
        <v>98214.117217654843</v>
      </c>
      <c r="T48" s="146">
        <v>81674.423627639466</v>
      </c>
      <c r="U48" s="146">
        <v>73858.913028599723</v>
      </c>
      <c r="V48" s="146">
        <v>335793.99678610772</v>
      </c>
      <c r="W48" s="146">
        <v>415057.86107714468</v>
      </c>
      <c r="X48" s="146">
        <v>414164.90633830364</v>
      </c>
      <c r="Y48" s="146">
        <v>384252.59545609751</v>
      </c>
      <c r="Z48" s="146">
        <v>331110.1184533445</v>
      </c>
      <c r="AA48" s="146">
        <v>259452.24456468958</v>
      </c>
      <c r="AB48" s="147">
        <v>190538.70355321988</v>
      </c>
      <c r="AC48" s="152">
        <v>17833975.268785644</v>
      </c>
      <c r="AD48" s="1">
        <v>5379636.9280364569</v>
      </c>
      <c r="AF48" s="1" t="s">
        <v>3</v>
      </c>
      <c r="AG48" s="1">
        <v>10</v>
      </c>
    </row>
    <row r="49" spans="1:33" ht="15" x14ac:dyDescent="0.2">
      <c r="A49" s="191"/>
      <c r="B49" s="194"/>
      <c r="C49" s="106" t="s">
        <v>37</v>
      </c>
      <c r="D49" s="107">
        <v>6</v>
      </c>
      <c r="E49" s="143">
        <v>22733.2272390859</v>
      </c>
      <c r="F49" s="143">
        <v>894.86745828945539</v>
      </c>
      <c r="G49" s="143">
        <v>0</v>
      </c>
      <c r="H49" s="143">
        <v>0</v>
      </c>
      <c r="I49" s="143">
        <v>0</v>
      </c>
      <c r="J49" s="143">
        <v>0</v>
      </c>
      <c r="K49" s="143">
        <v>12669.621963017951</v>
      </c>
      <c r="L49" s="143">
        <v>0</v>
      </c>
      <c r="M49" s="143">
        <v>3816.7339084280834</v>
      </c>
      <c r="N49" s="143">
        <v>38865.596014559938</v>
      </c>
      <c r="O49" s="143">
        <v>58763.138416326961</v>
      </c>
      <c r="P49" s="143">
        <v>71212.052393202204</v>
      </c>
      <c r="Q49" s="143">
        <v>72589.989491793967</v>
      </c>
      <c r="R49" s="143">
        <v>60360.57812560333</v>
      </c>
      <c r="S49" s="143">
        <v>39855.243991381431</v>
      </c>
      <c r="T49" s="143">
        <v>22820.25759896719</v>
      </c>
      <c r="U49" s="143">
        <v>19219.087363564548</v>
      </c>
      <c r="V49" s="143">
        <v>283186.23903363518</v>
      </c>
      <c r="W49" s="143">
        <v>369534.82750034903</v>
      </c>
      <c r="X49" s="143">
        <v>386786.35064216499</v>
      </c>
      <c r="Y49" s="143">
        <v>364975.92075711774</v>
      </c>
      <c r="Z49" s="143">
        <v>305316.01812855824</v>
      </c>
      <c r="AA49" s="143">
        <v>225603.45316300078</v>
      </c>
      <c r="AB49" s="144">
        <v>158474.45432994404</v>
      </c>
      <c r="AC49" s="153">
        <v>15106065.945113946</v>
      </c>
      <c r="AD49" s="1">
        <v>2325016.0638229656</v>
      </c>
      <c r="AF49" s="1" t="s">
        <v>2</v>
      </c>
      <c r="AG49" s="1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>
        <v>397323.1901875058</v>
      </c>
      <c r="F50" s="109">
        <v>9833.1756004425424</v>
      </c>
      <c r="G50" s="109">
        <v>0</v>
      </c>
      <c r="H50" s="109">
        <v>0</v>
      </c>
      <c r="I50" s="109">
        <v>464521.87274107122</v>
      </c>
      <c r="J50" s="109">
        <v>2734258.2646153462</v>
      </c>
      <c r="K50" s="109">
        <v>4132233.0228208201</v>
      </c>
      <c r="L50" s="109">
        <v>1913238.643219501</v>
      </c>
      <c r="M50" s="109">
        <v>2919644.4809351675</v>
      </c>
      <c r="N50" s="109">
        <v>3701759.0790136401</v>
      </c>
      <c r="O50" s="109">
        <v>4233084.4625290697</v>
      </c>
      <c r="P50" s="109">
        <v>4618778.5634797774</v>
      </c>
      <c r="Q50" s="109">
        <v>4322129.514281516</v>
      </c>
      <c r="R50" s="109">
        <v>3879154.7282167254</v>
      </c>
      <c r="S50" s="109">
        <v>3678418.2024633773</v>
      </c>
      <c r="T50" s="109">
        <v>3447723.2539358977</v>
      </c>
      <c r="U50" s="109">
        <v>3419372.218175753</v>
      </c>
      <c r="V50" s="109">
        <v>11373300.210323673</v>
      </c>
      <c r="W50" s="109">
        <v>13717382.266025178</v>
      </c>
      <c r="X50" s="109">
        <v>13863425.459365837</v>
      </c>
      <c r="Y50" s="109">
        <v>12812564.479896875</v>
      </c>
      <c r="Z50" s="109">
        <v>10778658.126304217</v>
      </c>
      <c r="AA50" s="109">
        <v>8096084.0061767418</v>
      </c>
      <c r="AB50" s="142">
        <v>5556092.7508947775</v>
      </c>
      <c r="AC50" s="152">
        <v>120068979.97120291</v>
      </c>
      <c r="AD50" s="152">
        <v>36133303.146250419</v>
      </c>
    </row>
    <row r="51" spans="1:33" ht="15" x14ac:dyDescent="0.2">
      <c r="A51" s="193">
        <v>48519</v>
      </c>
      <c r="B51" s="194">
        <v>116926851.11297594</v>
      </c>
      <c r="C51" s="94" t="s">
        <v>35</v>
      </c>
      <c r="D51" s="95">
        <v>20</v>
      </c>
      <c r="E51" s="148">
        <v>4751.7103206599913</v>
      </c>
      <c r="F51" s="149">
        <v>0</v>
      </c>
      <c r="G51" s="149">
        <v>0</v>
      </c>
      <c r="H51" s="149">
        <v>0</v>
      </c>
      <c r="I51" s="149">
        <v>16775.726055668365</v>
      </c>
      <c r="J51" s="149">
        <v>120546.45123414241</v>
      </c>
      <c r="K51" s="149">
        <v>175744.18748728783</v>
      </c>
      <c r="L51" s="149">
        <v>80227.93355587218</v>
      </c>
      <c r="M51" s="149">
        <v>116215.1268706595</v>
      </c>
      <c r="N51" s="149">
        <v>135411.23770853196</v>
      </c>
      <c r="O51" s="149">
        <v>153418.82004901784</v>
      </c>
      <c r="P51" s="149">
        <v>167061.79485579024</v>
      </c>
      <c r="Q51" s="149">
        <v>153070.37923514427</v>
      </c>
      <c r="R51" s="149">
        <v>141759.57986887678</v>
      </c>
      <c r="S51" s="149">
        <v>148353.5484732069</v>
      </c>
      <c r="T51" s="149">
        <v>150420.64276911534</v>
      </c>
      <c r="U51" s="149">
        <v>154475.63514528153</v>
      </c>
      <c r="V51" s="149">
        <v>418045.57029571774</v>
      </c>
      <c r="W51" s="149">
        <v>473867.6485381996</v>
      </c>
      <c r="X51" s="149">
        <v>474381.01788216247</v>
      </c>
      <c r="Y51" s="149">
        <v>435303.36345757259</v>
      </c>
      <c r="Z51" s="149">
        <v>368023.35044448049</v>
      </c>
      <c r="AA51" s="149">
        <v>272815.88497672387</v>
      </c>
      <c r="AB51" s="150">
        <v>179173.03205868372</v>
      </c>
      <c r="AC51" s="151">
        <v>86796852.825655922</v>
      </c>
      <c r="AD51" s="1">
        <v>28008293.970629927</v>
      </c>
      <c r="AF51" s="1" t="s">
        <v>1</v>
      </c>
      <c r="AG51" s="1">
        <v>11</v>
      </c>
    </row>
    <row r="52" spans="1:33" ht="15" x14ac:dyDescent="0.2">
      <c r="A52" s="191"/>
      <c r="B52" s="194"/>
      <c r="C52" s="100" t="s">
        <v>36</v>
      </c>
      <c r="D52" s="101">
        <v>4</v>
      </c>
      <c r="E52" s="145">
        <v>21713.374407198928</v>
      </c>
      <c r="F52" s="146">
        <v>0</v>
      </c>
      <c r="G52" s="146">
        <v>0</v>
      </c>
      <c r="H52" s="146">
        <v>0</v>
      </c>
      <c r="I52" s="146">
        <v>2046.9514732086022</v>
      </c>
      <c r="J52" s="146">
        <v>30181.447004742207</v>
      </c>
      <c r="K52" s="146">
        <v>89358.986801996216</v>
      </c>
      <c r="L52" s="146">
        <v>41074.612001671907</v>
      </c>
      <c r="M52" s="146">
        <v>93756.969054337533</v>
      </c>
      <c r="N52" s="146">
        <v>125157.02066578381</v>
      </c>
      <c r="O52" s="146">
        <v>143934.04806359106</v>
      </c>
      <c r="P52" s="146">
        <v>154427.55282302998</v>
      </c>
      <c r="Q52" s="146">
        <v>150637.60428691568</v>
      </c>
      <c r="R52" s="146">
        <v>126519.2275122362</v>
      </c>
      <c r="S52" s="146">
        <v>101599.41113312499</v>
      </c>
      <c r="T52" s="146">
        <v>89455.013741780742</v>
      </c>
      <c r="U52" s="146">
        <v>82776.195570345546</v>
      </c>
      <c r="V52" s="146">
        <v>347335.46931890299</v>
      </c>
      <c r="W52" s="146">
        <v>418744.47169808805</v>
      </c>
      <c r="X52" s="146">
        <v>418505.67122442747</v>
      </c>
      <c r="Y52" s="146">
        <v>389241.14586016169</v>
      </c>
      <c r="Z52" s="146">
        <v>336213.96348916931</v>
      </c>
      <c r="AA52" s="146">
        <v>264625.27501629142</v>
      </c>
      <c r="AB52" s="147">
        <v>194882.37733900402</v>
      </c>
      <c r="AC52" s="152">
        <v>14488747.153944034</v>
      </c>
      <c r="AD52" s="1">
        <v>4437350.6194112692</v>
      </c>
      <c r="AF52" s="1" t="s">
        <v>3</v>
      </c>
      <c r="AG52" s="1">
        <v>11</v>
      </c>
    </row>
    <row r="53" spans="1:33" ht="15" x14ac:dyDescent="0.2">
      <c r="A53" s="191"/>
      <c r="B53" s="194"/>
      <c r="C53" s="106" t="s">
        <v>37</v>
      </c>
      <c r="D53" s="107">
        <v>6</v>
      </c>
      <c r="E53" s="143">
        <v>19735.44241364293</v>
      </c>
      <c r="F53" s="143">
        <v>220.7632369691855</v>
      </c>
      <c r="G53" s="143">
        <v>0</v>
      </c>
      <c r="H53" s="143">
        <v>0</v>
      </c>
      <c r="I53" s="143">
        <v>0</v>
      </c>
      <c r="J53" s="143">
        <v>0</v>
      </c>
      <c r="K53" s="143">
        <v>9589.4739416446573</v>
      </c>
      <c r="L53" s="143">
        <v>0</v>
      </c>
      <c r="M53" s="143">
        <v>317.62754762777081</v>
      </c>
      <c r="N53" s="143">
        <v>37637.410606925194</v>
      </c>
      <c r="O53" s="143">
        <v>61727.190720198276</v>
      </c>
      <c r="P53" s="143">
        <v>74904.181709660508</v>
      </c>
      <c r="Q53" s="143">
        <v>79257.068193560481</v>
      </c>
      <c r="R53" s="143">
        <v>68842.507907540232</v>
      </c>
      <c r="S53" s="143">
        <v>48965.182335517493</v>
      </c>
      <c r="T53" s="143">
        <v>33352.502773327018</v>
      </c>
      <c r="U53" s="143">
        <v>25971.478257963299</v>
      </c>
      <c r="V53" s="143">
        <v>294348.56316734111</v>
      </c>
      <c r="W53" s="143">
        <v>380178.26530653355</v>
      </c>
      <c r="X53" s="143">
        <v>401313.7856127813</v>
      </c>
      <c r="Y53" s="143">
        <v>373240.77913655626</v>
      </c>
      <c r="Z53" s="143">
        <v>313272.70623868611</v>
      </c>
      <c r="AA53" s="143">
        <v>227807.07297978512</v>
      </c>
      <c r="AB53" s="144">
        <v>156193.18680973756</v>
      </c>
      <c r="AC53" s="153">
        <v>15641251.133375987</v>
      </c>
      <c r="AD53" s="1">
        <v>2585850.9003139217</v>
      </c>
      <c r="AF53" s="1" t="s">
        <v>2</v>
      </c>
      <c r="AG53" s="1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>
        <v>300300.35852385312</v>
      </c>
      <c r="F54" s="109">
        <v>1324.5794218151129</v>
      </c>
      <c r="G54" s="109">
        <v>0</v>
      </c>
      <c r="H54" s="109">
        <v>0</v>
      </c>
      <c r="I54" s="109">
        <v>343702.32700620167</v>
      </c>
      <c r="J54" s="109">
        <v>2531654.8127018171</v>
      </c>
      <c r="K54" s="109">
        <v>3929856.5406036093</v>
      </c>
      <c r="L54" s="109">
        <v>1768857.1191241313</v>
      </c>
      <c r="M54" s="109">
        <v>2701236.1789163072</v>
      </c>
      <c r="N54" s="109">
        <v>3434677.3004753259</v>
      </c>
      <c r="O54" s="109">
        <v>4014475.7375559113</v>
      </c>
      <c r="P54" s="109">
        <v>4408371.198665888</v>
      </c>
      <c r="Q54" s="109">
        <v>4139500.411011911</v>
      </c>
      <c r="R54" s="109">
        <v>3754323.5548717221</v>
      </c>
      <c r="S54" s="109">
        <v>3667259.7080097431</v>
      </c>
      <c r="T54" s="109">
        <v>3566347.9269893914</v>
      </c>
      <c r="U54" s="109">
        <v>3576446.3547347924</v>
      </c>
      <c r="V54" s="109">
        <v>11516344.662194014</v>
      </c>
      <c r="W54" s="109">
        <v>13433400.449395547</v>
      </c>
      <c r="X54" s="109">
        <v>13569525.756217647</v>
      </c>
      <c r="Y54" s="109">
        <v>12502476.527411435</v>
      </c>
      <c r="Z54" s="109">
        <v>10584959.100278404</v>
      </c>
      <c r="AA54" s="109">
        <v>7881661.2374783549</v>
      </c>
      <c r="AB54" s="142">
        <v>5300149.2713881154</v>
      </c>
      <c r="AC54" s="152">
        <v>116926851.11297594</v>
      </c>
      <c r="AD54" s="152">
        <v>35031495.490355119</v>
      </c>
    </row>
    <row r="55" spans="1:33" ht="15" x14ac:dyDescent="0.2">
      <c r="A55" s="193">
        <v>48549</v>
      </c>
      <c r="B55" s="194">
        <v>113986734.75321536</v>
      </c>
      <c r="C55" s="94" t="s">
        <v>35</v>
      </c>
      <c r="D55" s="95">
        <v>22</v>
      </c>
      <c r="E55" s="148">
        <v>17012.524278645131</v>
      </c>
      <c r="F55" s="149">
        <v>435.42362814681564</v>
      </c>
      <c r="G55" s="149">
        <v>0</v>
      </c>
      <c r="H55" s="149">
        <v>0</v>
      </c>
      <c r="I55" s="149">
        <v>6378.9111021281124</v>
      </c>
      <c r="J55" s="149">
        <v>54827.618302470888</v>
      </c>
      <c r="K55" s="149">
        <v>116959.98763778505</v>
      </c>
      <c r="L55" s="149">
        <v>53974.793053820082</v>
      </c>
      <c r="M55" s="149">
        <v>99197.202560152713</v>
      </c>
      <c r="N55" s="149">
        <v>125150.7161358438</v>
      </c>
      <c r="O55" s="149">
        <v>142118.63563871136</v>
      </c>
      <c r="P55" s="149">
        <v>153737.37254070645</v>
      </c>
      <c r="Q55" s="149">
        <v>147438.44838804193</v>
      </c>
      <c r="R55" s="149">
        <v>131529.1466937045</v>
      </c>
      <c r="S55" s="149">
        <v>126128.09497460049</v>
      </c>
      <c r="T55" s="149">
        <v>119653.65338438605</v>
      </c>
      <c r="U55" s="149">
        <v>116274.2314191998</v>
      </c>
      <c r="V55" s="149">
        <v>361650.80384262512</v>
      </c>
      <c r="W55" s="149">
        <v>450664.63698292815</v>
      </c>
      <c r="X55" s="149">
        <v>464228.7065467576</v>
      </c>
      <c r="Y55" s="149">
        <v>435098.21863383375</v>
      </c>
      <c r="Z55" s="149">
        <v>383144.99337696348</v>
      </c>
      <c r="AA55" s="149">
        <v>299576.86567149736</v>
      </c>
      <c r="AB55" s="150">
        <v>209795.09447316802</v>
      </c>
      <c r="AC55" s="151">
        <v>88329473.743854553</v>
      </c>
      <c r="AD55" s="1">
        <v>26734450.485361677</v>
      </c>
      <c r="AF55" s="1" t="s">
        <v>1</v>
      </c>
      <c r="AG55" s="1">
        <v>12</v>
      </c>
    </row>
    <row r="56" spans="1:33" ht="15" x14ac:dyDescent="0.2">
      <c r="A56" s="191"/>
      <c r="B56" s="194"/>
      <c r="C56" s="100" t="s">
        <v>36</v>
      </c>
      <c r="D56" s="101">
        <v>3</v>
      </c>
      <c r="E56" s="145">
        <v>35509.48235317973</v>
      </c>
      <c r="F56" s="146">
        <v>5866.4302414462418</v>
      </c>
      <c r="G56" s="146">
        <v>0</v>
      </c>
      <c r="H56" s="146">
        <v>0</v>
      </c>
      <c r="I56" s="146">
        <v>4557.4892311289914</v>
      </c>
      <c r="J56" s="146">
        <v>32736.691767594886</v>
      </c>
      <c r="K56" s="146">
        <v>79942.088601361756</v>
      </c>
      <c r="L56" s="146">
        <v>27317.49215865005</v>
      </c>
      <c r="M56" s="146">
        <v>82579.008337339954</v>
      </c>
      <c r="N56" s="146">
        <v>114631.77783072102</v>
      </c>
      <c r="O56" s="146">
        <v>132642.20059628115</v>
      </c>
      <c r="P56" s="146">
        <v>147352.72594122589</v>
      </c>
      <c r="Q56" s="146">
        <v>140834.86524293965</v>
      </c>
      <c r="R56" s="146">
        <v>119365.75771710461</v>
      </c>
      <c r="S56" s="146">
        <v>96706.338770400936</v>
      </c>
      <c r="T56" s="146">
        <v>85590.549938248863</v>
      </c>
      <c r="U56" s="146">
        <v>81324.699620162981</v>
      </c>
      <c r="V56" s="146">
        <v>338166.41963870946</v>
      </c>
      <c r="W56" s="146">
        <v>421112.4578267645</v>
      </c>
      <c r="X56" s="146">
        <v>431078.5542143542</v>
      </c>
      <c r="Y56" s="146">
        <v>403823.65871831239</v>
      </c>
      <c r="Z56" s="146">
        <v>357423.86350050254</v>
      </c>
      <c r="AA56" s="146">
        <v>282297.60295787535</v>
      </c>
      <c r="AB56" s="147">
        <v>208783.51782723374</v>
      </c>
      <c r="AC56" s="152">
        <v>10888931.01909462</v>
      </c>
      <c r="AD56" s="1">
        <v>3085036.2484592251</v>
      </c>
      <c r="AF56" s="1" t="s">
        <v>3</v>
      </c>
      <c r="AG56" s="1">
        <v>12</v>
      </c>
    </row>
    <row r="57" spans="1:33" ht="15" x14ac:dyDescent="0.2">
      <c r="A57" s="191"/>
      <c r="B57" s="194"/>
      <c r="C57" s="106" t="s">
        <v>37</v>
      </c>
      <c r="D57" s="107">
        <v>6</v>
      </c>
      <c r="E57" s="143">
        <v>49883.634875498792</v>
      </c>
      <c r="F57" s="143">
        <v>20877.162659443577</v>
      </c>
      <c r="G57" s="143">
        <v>7563.2710513670745</v>
      </c>
      <c r="H57" s="143">
        <v>2608.506833024177</v>
      </c>
      <c r="I57" s="143">
        <v>0</v>
      </c>
      <c r="J57" s="143">
        <v>0</v>
      </c>
      <c r="K57" s="143">
        <v>9324.2825374483582</v>
      </c>
      <c r="L57" s="143">
        <v>0</v>
      </c>
      <c r="M57" s="143">
        <v>0</v>
      </c>
      <c r="N57" s="143">
        <v>22771.375146900227</v>
      </c>
      <c r="O57" s="143">
        <v>40343.869818712461</v>
      </c>
      <c r="P57" s="143">
        <v>50315.619644760482</v>
      </c>
      <c r="Q57" s="143">
        <v>51610.626281254474</v>
      </c>
      <c r="R57" s="143">
        <v>41917.20962052008</v>
      </c>
      <c r="S57" s="143">
        <v>24272.646685022508</v>
      </c>
      <c r="T57" s="143">
        <v>12249.012116526084</v>
      </c>
      <c r="U57" s="143">
        <v>9231.391149869818</v>
      </c>
      <c r="V57" s="143">
        <v>256176.46025577601</v>
      </c>
      <c r="W57" s="143">
        <v>359849.11587213929</v>
      </c>
      <c r="X57" s="143">
        <v>390558.41393631324</v>
      </c>
      <c r="Y57" s="143">
        <v>375397.48701260722</v>
      </c>
      <c r="Z57" s="143">
        <v>324550.66291548527</v>
      </c>
      <c r="AA57" s="143">
        <v>243444.84349878735</v>
      </c>
      <c r="AB57" s="144">
        <v>168442.73979956959</v>
      </c>
      <c r="AC57" s="153">
        <v>14768329.990266155</v>
      </c>
      <c r="AD57" s="1">
        <v>1516270.5027813967</v>
      </c>
      <c r="AF57" s="1" t="s">
        <v>2</v>
      </c>
      <c r="AG57" s="1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>
        <v>780105.79044272483</v>
      </c>
      <c r="F58" s="109">
        <v>152441.58650023013</v>
      </c>
      <c r="G58" s="109">
        <v>45379.626308202445</v>
      </c>
      <c r="H58" s="109">
        <v>15651.040998145061</v>
      </c>
      <c r="I58" s="109">
        <v>154008.51194020544</v>
      </c>
      <c r="J58" s="109">
        <v>1304417.6779571441</v>
      </c>
      <c r="K58" s="109">
        <v>2868891.6890600468</v>
      </c>
      <c r="L58" s="109">
        <v>1269397.9236599919</v>
      </c>
      <c r="M58" s="109">
        <v>2430075.4813353796</v>
      </c>
      <c r="N58" s="109">
        <v>3233839.3393621282</v>
      </c>
      <c r="O58" s="109">
        <v>3766599.804752768</v>
      </c>
      <c r="P58" s="109">
        <v>4126174.0915877824</v>
      </c>
      <c r="Q58" s="109">
        <v>3975814.217953268</v>
      </c>
      <c r="R58" s="109">
        <v>3503241.7581359334</v>
      </c>
      <c r="S58" s="109">
        <v>3210572.9858625485</v>
      </c>
      <c r="T58" s="109">
        <v>2962646.0969703961</v>
      </c>
      <c r="U58" s="109">
        <v>2857395.5369821033</v>
      </c>
      <c r="V58" s="109">
        <v>10507875.704988537</v>
      </c>
      <c r="W58" s="109">
        <v>13337054.082337547</v>
      </c>
      <c r="X58" s="109">
        <v>13849617.690289609</v>
      </c>
      <c r="Y58" s="109">
        <v>13036016.708174922</v>
      </c>
      <c r="Z58" s="109">
        <v>11448765.422287617</v>
      </c>
      <c r="AA58" s="109">
        <v>8898252.9146392923</v>
      </c>
      <c r="AB58" s="142">
        <v>6252499.0706888139</v>
      </c>
      <c r="AC58" s="152">
        <v>113986734.75321533</v>
      </c>
      <c r="AD58" s="152">
        <v>31335757.236602299</v>
      </c>
    </row>
    <row r="59" spans="1:33" s="5" customFormat="1" x14ac:dyDescent="0.2">
      <c r="AD59" s="172">
        <v>431568818.8465746</v>
      </c>
    </row>
    <row r="60" spans="1:33" s="5" customFormat="1" ht="15.75" x14ac:dyDescent="0.2">
      <c r="B60" s="38" t="s">
        <v>44</v>
      </c>
      <c r="Z60" s="6"/>
      <c r="AA60" s="6"/>
      <c r="AB60" s="6"/>
    </row>
    <row r="61" spans="1:33" s="5" customFormat="1" ht="18" x14ac:dyDescent="0.25">
      <c r="B61" s="38" t="s">
        <v>51</v>
      </c>
      <c r="W61" s="37"/>
      <c r="Z61" s="7" t="s">
        <v>58</v>
      </c>
    </row>
  </sheetData>
  <mergeCells count="26">
    <mergeCell ref="D2:E2"/>
    <mergeCell ref="C9:D9"/>
    <mergeCell ref="A11:A14"/>
    <mergeCell ref="B11:B14"/>
    <mergeCell ref="A15:A18"/>
    <mergeCell ref="B15:B18"/>
    <mergeCell ref="A19:A22"/>
    <mergeCell ref="B19:B22"/>
    <mergeCell ref="A23:A26"/>
    <mergeCell ref="B23:B26"/>
    <mergeCell ref="A27:A30"/>
    <mergeCell ref="B27:B30"/>
    <mergeCell ref="A31:A34"/>
    <mergeCell ref="B31:B34"/>
    <mergeCell ref="A35:A38"/>
    <mergeCell ref="B35:B38"/>
    <mergeCell ref="A39:A42"/>
    <mergeCell ref="B39:B42"/>
    <mergeCell ref="A55:A58"/>
    <mergeCell ref="B55:B58"/>
    <mergeCell ref="A43:A46"/>
    <mergeCell ref="B43:B46"/>
    <mergeCell ref="A47:A50"/>
    <mergeCell ref="B47:B50"/>
    <mergeCell ref="A51:A54"/>
    <mergeCell ref="B51:B54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49A1D-EAB2-45BC-849D-29CA24C5A732}">
  <sheetPr>
    <tabColor theme="3" tint="0.39997558519241921"/>
    <pageSetUpPr fitToPage="1"/>
  </sheetPr>
  <dimension ref="A1:AG61"/>
  <sheetViews>
    <sheetView showGridLines="0" zoomScale="90" workbookViewId="0">
      <pane xSplit="4" ySplit="10" topLeftCell="E98" activePane="bottomRight" state="frozen"/>
      <selection activeCell="C26" sqref="C26"/>
      <selection pane="topRight" activeCell="C26" sqref="C26"/>
      <selection pane="bottomLeft" activeCell="C26" sqref="C26"/>
      <selection pane="bottomRight" activeCell="C26" sqref="C26"/>
    </sheetView>
  </sheetViews>
  <sheetFormatPr baseColWidth="10" defaultColWidth="0" defaultRowHeight="12.75" x14ac:dyDescent="0.2"/>
  <cols>
    <col min="1" max="1" width="8.28515625" style="1" customWidth="1"/>
    <col min="2" max="2" width="15.5703125" style="1" customWidth="1"/>
    <col min="3" max="4" width="13.28515625" style="1" customWidth="1"/>
    <col min="5" max="6" width="11.5703125" style="1" bestFit="1" customWidth="1"/>
    <col min="7" max="7" width="10.42578125" style="1" bestFit="1" customWidth="1"/>
    <col min="8" max="8" width="5.42578125" style="1" bestFit="1" customWidth="1"/>
    <col min="9" max="9" width="12.7109375" style="1" bestFit="1" customWidth="1"/>
    <col min="10" max="11" width="14.42578125" style="1" bestFit="1" customWidth="1"/>
    <col min="12" max="12" width="12.7109375" style="1" bestFit="1" customWidth="1"/>
    <col min="13" max="22" width="14.42578125" style="1" bestFit="1" customWidth="1"/>
    <col min="23" max="25" width="15.5703125" style="1" bestFit="1" customWidth="1"/>
    <col min="26" max="26" width="16" style="1" customWidth="1"/>
    <col min="27" max="28" width="14.42578125" style="1" bestFit="1" customWidth="1"/>
    <col min="29" max="29" width="17.7109375" style="1" customWidth="1"/>
    <col min="30" max="30" width="19.85546875" style="1" customWidth="1"/>
    <col min="31" max="31" width="3.42578125" style="1" hidden="1" customWidth="1"/>
    <col min="32" max="32" width="5.28515625" style="1" hidden="1" customWidth="1"/>
    <col min="33" max="33" width="9.85546875" style="1" hidden="1" customWidth="1"/>
    <col min="34" max="16384" width="3.42578125" style="1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">
        <v>110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83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>
        <v>2033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93" customFormat="1" ht="32.25" thickBot="1" x14ac:dyDescent="0.25">
      <c r="A10" s="3" t="s">
        <v>117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48580</v>
      </c>
      <c r="B11" s="194">
        <v>73221211.702549845</v>
      </c>
      <c r="C11" s="94" t="s">
        <v>35</v>
      </c>
      <c r="D11" s="95">
        <v>20</v>
      </c>
      <c r="E11" s="148"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25786.855361256421</v>
      </c>
      <c r="K11" s="149">
        <v>71037.643182400643</v>
      </c>
      <c r="L11" s="149">
        <v>8390.5208467767825</v>
      </c>
      <c r="M11" s="149">
        <v>36601.608365635337</v>
      </c>
      <c r="N11" s="149">
        <v>60286.396614101104</v>
      </c>
      <c r="O11" s="149">
        <v>77765.488675893139</v>
      </c>
      <c r="P11" s="149">
        <v>90153.935957231995</v>
      </c>
      <c r="Q11" s="149">
        <v>84249.068425734411</v>
      </c>
      <c r="R11" s="149">
        <v>71011.951434614137</v>
      </c>
      <c r="S11" s="149">
        <v>66963.963852793284</v>
      </c>
      <c r="T11" s="149">
        <v>62528.293431992941</v>
      </c>
      <c r="U11" s="149">
        <v>56923.887461551058</v>
      </c>
      <c r="V11" s="149">
        <v>279713.60058201081</v>
      </c>
      <c r="W11" s="149">
        <v>339005.81040822982</v>
      </c>
      <c r="X11" s="149">
        <v>368885.38891597907</v>
      </c>
      <c r="Y11" s="149">
        <v>343758.81233569753</v>
      </c>
      <c r="Z11" s="149">
        <v>291231.7907085889</v>
      </c>
      <c r="AA11" s="149">
        <v>212740.99931849638</v>
      </c>
      <c r="AB11" s="150">
        <v>137713.94823033147</v>
      </c>
      <c r="AC11" s="151">
        <v>53694999.2821863</v>
      </c>
      <c r="AD11" s="1">
        <v>12297502.301326483</v>
      </c>
      <c r="AF11" s="1" t="s">
        <v>1</v>
      </c>
      <c r="AG11" s="1">
        <v>1</v>
      </c>
    </row>
    <row r="12" spans="1:33" ht="15" x14ac:dyDescent="0.2">
      <c r="A12" s="191"/>
      <c r="B12" s="194"/>
      <c r="C12" s="100" t="s">
        <v>36</v>
      </c>
      <c r="D12" s="101">
        <v>4</v>
      </c>
      <c r="E12" s="145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21058.458159942213</v>
      </c>
      <c r="L12" s="146">
        <v>0</v>
      </c>
      <c r="M12" s="146">
        <v>12927.570296229022</v>
      </c>
      <c r="N12" s="146">
        <v>38435.841206147823</v>
      </c>
      <c r="O12" s="146">
        <v>57687.005936710717</v>
      </c>
      <c r="P12" s="146">
        <v>69336.460450404251</v>
      </c>
      <c r="Q12" s="146">
        <v>65968.811656393562</v>
      </c>
      <c r="R12" s="146">
        <v>47533.449226027325</v>
      </c>
      <c r="S12" s="146">
        <v>25689.334476874959</v>
      </c>
      <c r="T12" s="146">
        <v>14808.771532261682</v>
      </c>
      <c r="U12" s="146">
        <v>7390.5975430620883</v>
      </c>
      <c r="V12" s="146">
        <v>230841.08633431076</v>
      </c>
      <c r="W12" s="146">
        <v>295890.68773702683</v>
      </c>
      <c r="X12" s="146">
        <v>327961.23485692218</v>
      </c>
      <c r="Y12" s="146">
        <v>310595.65426291997</v>
      </c>
      <c r="Z12" s="146">
        <v>268934.88798974565</v>
      </c>
      <c r="AA12" s="146">
        <v>206264.02613339701</v>
      </c>
      <c r="AB12" s="147">
        <v>147027.03364052845</v>
      </c>
      <c r="AC12" s="152">
        <v>8593403.6457556188</v>
      </c>
      <c r="AD12" s="1">
        <v>1359111.3692964455</v>
      </c>
      <c r="AF12" s="1" t="s">
        <v>3</v>
      </c>
      <c r="AG12" s="1">
        <v>1</v>
      </c>
    </row>
    <row r="13" spans="1:33" ht="15" x14ac:dyDescent="0.2">
      <c r="A13" s="191"/>
      <c r="B13" s="194"/>
      <c r="C13" s="106" t="s">
        <v>37</v>
      </c>
      <c r="D13" s="107">
        <v>7</v>
      </c>
      <c r="E13" s="143">
        <v>11318.763240454513</v>
      </c>
      <c r="F13" s="143">
        <v>6026.3866719905172</v>
      </c>
      <c r="G13" s="143">
        <v>895.00584701612468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660.38069003007161</v>
      </c>
      <c r="P13" s="143">
        <v>4864.0284278500812</v>
      </c>
      <c r="Q13" s="143">
        <v>5559.041296373528</v>
      </c>
      <c r="R13" s="143">
        <v>634.09635135247026</v>
      </c>
      <c r="S13" s="143">
        <v>0</v>
      </c>
      <c r="T13" s="143">
        <v>0</v>
      </c>
      <c r="U13" s="143">
        <v>0</v>
      </c>
      <c r="V13" s="143">
        <v>179446.83946494389</v>
      </c>
      <c r="W13" s="143">
        <v>251131.78574694623</v>
      </c>
      <c r="X13" s="143">
        <v>293871.90377675073</v>
      </c>
      <c r="Y13" s="143">
        <v>280457.89835840213</v>
      </c>
      <c r="Z13" s="143">
        <v>236334.62409051062</v>
      </c>
      <c r="AA13" s="143">
        <v>172411.01581770723</v>
      </c>
      <c r="AB13" s="144">
        <v>118218.05516365993</v>
      </c>
      <c r="AC13" s="153">
        <v>10932808.774607915</v>
      </c>
      <c r="AD13" s="1">
        <v>82022.827359243063</v>
      </c>
      <c r="AF13" s="1" t="s">
        <v>2</v>
      </c>
      <c r="AG13" s="1">
        <v>1</v>
      </c>
    </row>
    <row r="14" spans="1:33" ht="15.75" thickBot="1" x14ac:dyDescent="0.25">
      <c r="A14" s="192"/>
      <c r="B14" s="195"/>
      <c r="C14" s="122" t="s">
        <v>34</v>
      </c>
      <c r="D14" s="123">
        <v>31</v>
      </c>
      <c r="E14" s="109">
        <v>79231.342683181589</v>
      </c>
      <c r="F14" s="109">
        <v>42184.706703933618</v>
      </c>
      <c r="G14" s="109">
        <v>6265.0409291128726</v>
      </c>
      <c r="H14" s="109">
        <v>0</v>
      </c>
      <c r="I14" s="109">
        <v>0</v>
      </c>
      <c r="J14" s="109">
        <v>515737.10722512845</v>
      </c>
      <c r="K14" s="109">
        <v>1504986.6962877817</v>
      </c>
      <c r="L14" s="109">
        <v>167810.41693553564</v>
      </c>
      <c r="M14" s="109">
        <v>783742.44849762274</v>
      </c>
      <c r="N14" s="109">
        <v>1359471.2971066134</v>
      </c>
      <c r="O14" s="109">
        <v>1790680.4620949163</v>
      </c>
      <c r="P14" s="109">
        <v>2114472.7599412077</v>
      </c>
      <c r="Q14" s="109">
        <v>1987769.9042148772</v>
      </c>
      <c r="R14" s="109">
        <v>1614811.5000558593</v>
      </c>
      <c r="S14" s="109">
        <v>1442036.6149633655</v>
      </c>
      <c r="T14" s="109">
        <v>1309800.9547689056</v>
      </c>
      <c r="U14" s="109">
        <v>1168040.1394032694</v>
      </c>
      <c r="V14" s="109">
        <v>7773764.233232066</v>
      </c>
      <c r="W14" s="109">
        <v>9721601.4593413267</v>
      </c>
      <c r="X14" s="109">
        <v>10746656.044184526</v>
      </c>
      <c r="Y14" s="109">
        <v>10080764.152274445</v>
      </c>
      <c r="Z14" s="109">
        <v>8554717.7347643357</v>
      </c>
      <c r="AA14" s="109">
        <v>6286753.2016274659</v>
      </c>
      <c r="AB14" s="142">
        <v>4169913.4853143627</v>
      </c>
      <c r="AC14" s="152">
        <v>73221211.70254983</v>
      </c>
      <c r="AD14" s="152">
        <v>13738636.497982172</v>
      </c>
    </row>
    <row r="15" spans="1:33" ht="15" x14ac:dyDescent="0.2">
      <c r="A15" s="191">
        <v>48611</v>
      </c>
      <c r="B15" s="194">
        <v>75062198.044140115</v>
      </c>
      <c r="C15" s="94" t="s">
        <v>35</v>
      </c>
      <c r="D15" s="95">
        <v>20</v>
      </c>
      <c r="E15" s="148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103720.93043390097</v>
      </c>
      <c r="K15" s="149">
        <v>134179.55708981515</v>
      </c>
      <c r="L15" s="149">
        <v>20008.089965072148</v>
      </c>
      <c r="M15" s="149">
        <v>47620.130206782313</v>
      </c>
      <c r="N15" s="149">
        <v>64890.591048699454</v>
      </c>
      <c r="O15" s="149">
        <v>80008.979538351559</v>
      </c>
      <c r="P15" s="149">
        <v>88023.568602480518</v>
      </c>
      <c r="Q15" s="149">
        <v>74966.55660419981</v>
      </c>
      <c r="R15" s="149">
        <v>66271.63234542447</v>
      </c>
      <c r="S15" s="149">
        <v>71081.764974537509</v>
      </c>
      <c r="T15" s="149">
        <v>72077.597385506</v>
      </c>
      <c r="U15" s="149">
        <v>70923.777488256848</v>
      </c>
      <c r="V15" s="149">
        <v>299940.60700963135</v>
      </c>
      <c r="W15" s="149">
        <v>354946.21187634155</v>
      </c>
      <c r="X15" s="149">
        <v>389805.24804257811</v>
      </c>
      <c r="Y15" s="149">
        <v>363284.9785868951</v>
      </c>
      <c r="Z15" s="149">
        <v>298305.62022913899</v>
      </c>
      <c r="AA15" s="149">
        <v>211553.33078019469</v>
      </c>
      <c r="AB15" s="150">
        <v>132075.28915012834</v>
      </c>
      <c r="AC15" s="151">
        <v>58873689.227158695</v>
      </c>
      <c r="AD15" s="1">
        <v>13117453.763186213</v>
      </c>
      <c r="AF15" s="1" t="s">
        <v>1</v>
      </c>
      <c r="AG15" s="1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40764.953892599959</v>
      </c>
      <c r="L16" s="146">
        <v>0</v>
      </c>
      <c r="M16" s="146">
        <v>25374.613386269571</v>
      </c>
      <c r="N16" s="146">
        <v>55404.296921262299</v>
      </c>
      <c r="O16" s="146">
        <v>72958.352403374462</v>
      </c>
      <c r="P16" s="146">
        <v>81232.276467355434</v>
      </c>
      <c r="Q16" s="146">
        <v>76615.194774508069</v>
      </c>
      <c r="R16" s="146">
        <v>56323.74986191879</v>
      </c>
      <c r="S16" s="146">
        <v>30395.206202756366</v>
      </c>
      <c r="T16" s="146">
        <v>17317.352525058406</v>
      </c>
      <c r="U16" s="146">
        <v>8557.2936113722826</v>
      </c>
      <c r="V16" s="146">
        <v>248420.76836928903</v>
      </c>
      <c r="W16" s="146">
        <v>311557.48094395048</v>
      </c>
      <c r="X16" s="146">
        <v>342426.66267635283</v>
      </c>
      <c r="Y16" s="146">
        <v>325231.73421449983</v>
      </c>
      <c r="Z16" s="146">
        <v>280061.9363371263</v>
      </c>
      <c r="AA16" s="146">
        <v>210157.48070297347</v>
      </c>
      <c r="AB16" s="147">
        <v>145895.48755625484</v>
      </c>
      <c r="AC16" s="152">
        <v>9314779.3633876909</v>
      </c>
      <c r="AD16" s="1">
        <v>1696713.344615503</v>
      </c>
      <c r="AF16" s="1" t="s">
        <v>3</v>
      </c>
      <c r="AG16" s="1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>
        <v>0</v>
      </c>
      <c r="F17" s="143">
        <v>0</v>
      </c>
      <c r="G17" s="143">
        <v>0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1630.094177322535</v>
      </c>
      <c r="P17" s="143">
        <v>9344.3841277686879</v>
      </c>
      <c r="Q17" s="143">
        <v>8811.5246180992108</v>
      </c>
      <c r="R17" s="143">
        <v>1046.72687004818</v>
      </c>
      <c r="S17" s="143">
        <v>0</v>
      </c>
      <c r="T17" s="143">
        <v>0</v>
      </c>
      <c r="U17" s="143">
        <v>0</v>
      </c>
      <c r="V17" s="143">
        <v>212195.30479287589</v>
      </c>
      <c r="W17" s="143">
        <v>285161.37223641493</v>
      </c>
      <c r="X17" s="143">
        <v>332809.62996373512</v>
      </c>
      <c r="Y17" s="143">
        <v>319660.72646677447</v>
      </c>
      <c r="Z17" s="143">
        <v>258007.16598160809</v>
      </c>
      <c r="AA17" s="143">
        <v>176459.31769917364</v>
      </c>
      <c r="AB17" s="144">
        <v>113306.11646461191</v>
      </c>
      <c r="AC17" s="153">
        <v>6873729.4535937309</v>
      </c>
      <c r="AD17" s="1">
        <v>83330.919172954455</v>
      </c>
      <c r="AF17" s="1" t="s">
        <v>2</v>
      </c>
      <c r="AG17" s="1">
        <v>2</v>
      </c>
    </row>
    <row r="18" spans="1:33" ht="15.75" thickBot="1" x14ac:dyDescent="0.25">
      <c r="A18" s="192"/>
      <c r="B18" s="195"/>
      <c r="C18" s="112" t="s">
        <v>34</v>
      </c>
      <c r="D18" s="113">
        <v>28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2074418.6086780194</v>
      </c>
      <c r="K18" s="109">
        <v>2846650.9573667026</v>
      </c>
      <c r="L18" s="109">
        <v>400161.79930144292</v>
      </c>
      <c r="M18" s="109">
        <v>1053901.0576807247</v>
      </c>
      <c r="N18" s="109">
        <v>1519429.0086590382</v>
      </c>
      <c r="O18" s="109">
        <v>1898533.3770898189</v>
      </c>
      <c r="P18" s="109">
        <v>2122778.0144301066</v>
      </c>
      <c r="Q18" s="109">
        <v>1841038.0096544253</v>
      </c>
      <c r="R18" s="109">
        <v>1554914.5538363573</v>
      </c>
      <c r="S18" s="109">
        <v>1543216.1243017758</v>
      </c>
      <c r="T18" s="109">
        <v>1510821.3578103539</v>
      </c>
      <c r="U18" s="109">
        <v>1452704.7242106262</v>
      </c>
      <c r="V18" s="109">
        <v>7841276.432841287</v>
      </c>
      <c r="W18" s="109">
        <v>9485799.6502482928</v>
      </c>
      <c r="X18" s="109">
        <v>10497050.131411914</v>
      </c>
      <c r="Y18" s="109">
        <v>9845269.4144630004</v>
      </c>
      <c r="Z18" s="109">
        <v>8118388.8138577174</v>
      </c>
      <c r="AA18" s="109">
        <v>5777533.8092124825</v>
      </c>
      <c r="AB18" s="142">
        <v>3678312.1990860342</v>
      </c>
      <c r="AC18" s="152">
        <v>75062198.044140115</v>
      </c>
      <c r="AD18" s="152">
        <v>14897498.026974669</v>
      </c>
    </row>
    <row r="19" spans="1:33" ht="15" x14ac:dyDescent="0.2">
      <c r="A19" s="193">
        <v>48639</v>
      </c>
      <c r="B19" s="194">
        <v>77700140.20991537</v>
      </c>
      <c r="C19" s="94" t="s">
        <v>35</v>
      </c>
      <c r="D19" s="95">
        <v>22</v>
      </c>
      <c r="E19" s="148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95753.846609258821</v>
      </c>
      <c r="K19" s="149">
        <v>124228.45264385005</v>
      </c>
      <c r="L19" s="149">
        <v>15014.442103976802</v>
      </c>
      <c r="M19" s="149">
        <v>41244.372406988143</v>
      </c>
      <c r="N19" s="149">
        <v>56312.582770273897</v>
      </c>
      <c r="O19" s="149">
        <v>70429.966730737826</v>
      </c>
      <c r="P19" s="149">
        <v>80388.693689036227</v>
      </c>
      <c r="Q19" s="149">
        <v>66454.542372954005</v>
      </c>
      <c r="R19" s="149">
        <v>56348.557283201713</v>
      </c>
      <c r="S19" s="149">
        <v>60803.25223889375</v>
      </c>
      <c r="T19" s="149">
        <v>63512.167503140859</v>
      </c>
      <c r="U19" s="149">
        <v>64695.560285373744</v>
      </c>
      <c r="V19" s="149">
        <v>289374.98055474652</v>
      </c>
      <c r="W19" s="149">
        <v>346336.37833516998</v>
      </c>
      <c r="X19" s="149">
        <v>373994.57900085428</v>
      </c>
      <c r="Y19" s="149">
        <v>347237.99982947297</v>
      </c>
      <c r="Z19" s="149">
        <v>286277.18070709845</v>
      </c>
      <c r="AA19" s="149">
        <v>202738.58321035004</v>
      </c>
      <c r="AB19" s="150">
        <v>128930.99527592292</v>
      </c>
      <c r="AC19" s="151">
        <v>60941696.93812862</v>
      </c>
      <c r="AD19" s="1">
        <v>12654491.022460693</v>
      </c>
      <c r="AF19" s="1" t="s">
        <v>1</v>
      </c>
      <c r="AG19" s="1">
        <v>3</v>
      </c>
    </row>
    <row r="20" spans="1:33" ht="15" x14ac:dyDescent="0.2">
      <c r="A20" s="191"/>
      <c r="B20" s="194"/>
      <c r="C20" s="100" t="s">
        <v>36</v>
      </c>
      <c r="D20" s="101">
        <v>4</v>
      </c>
      <c r="E20" s="145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5345.569420656584</v>
      </c>
      <c r="K20" s="146">
        <v>45965.496316048419</v>
      </c>
      <c r="L20" s="146">
        <v>3470.5002692813009</v>
      </c>
      <c r="M20" s="146">
        <v>25857.267032029915</v>
      </c>
      <c r="N20" s="146">
        <v>52132.439595223266</v>
      </c>
      <c r="O20" s="146">
        <v>67979.284424547543</v>
      </c>
      <c r="P20" s="146">
        <v>74646.477063931219</v>
      </c>
      <c r="Q20" s="146">
        <v>66166.440451643619</v>
      </c>
      <c r="R20" s="146">
        <v>43560.406927195931</v>
      </c>
      <c r="S20" s="146">
        <v>21508.714748195132</v>
      </c>
      <c r="T20" s="146">
        <v>10488.852599334643</v>
      </c>
      <c r="U20" s="146">
        <v>7734.2199645267419</v>
      </c>
      <c r="V20" s="146">
        <v>250507.17834151164</v>
      </c>
      <c r="W20" s="146">
        <v>301486.12685197819</v>
      </c>
      <c r="X20" s="146">
        <v>320191.03482264164</v>
      </c>
      <c r="Y20" s="146">
        <v>294233.41206411715</v>
      </c>
      <c r="Z20" s="146">
        <v>249852.76607143017</v>
      </c>
      <c r="AA20" s="146">
        <v>192607.59881395131</v>
      </c>
      <c r="AB20" s="147">
        <v>135697.96230684701</v>
      </c>
      <c r="AC20" s="152">
        <v>8677726.9923403654</v>
      </c>
      <c r="AD20" s="1">
        <v>1494178.4123036375</v>
      </c>
      <c r="AF20" s="1" t="s">
        <v>3</v>
      </c>
      <c r="AG20" s="1">
        <v>3</v>
      </c>
    </row>
    <row r="21" spans="1:33" ht="15" x14ac:dyDescent="0.2">
      <c r="A21" s="191"/>
      <c r="B21" s="194"/>
      <c r="C21" s="106" t="s">
        <v>37</v>
      </c>
      <c r="D21" s="107">
        <v>5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831.99540376827372</v>
      </c>
      <c r="P21" s="143">
        <v>8334.5918286711367</v>
      </c>
      <c r="Q21" s="143">
        <v>9523.2101256982223</v>
      </c>
      <c r="R21" s="143">
        <v>4748.8326522244743</v>
      </c>
      <c r="S21" s="143">
        <v>0</v>
      </c>
      <c r="T21" s="143">
        <v>0</v>
      </c>
      <c r="U21" s="143">
        <v>0</v>
      </c>
      <c r="V21" s="143">
        <v>223521.64200758626</v>
      </c>
      <c r="W21" s="143">
        <v>279819.74028762762</v>
      </c>
      <c r="X21" s="143">
        <v>311541.96359663416</v>
      </c>
      <c r="Y21" s="143">
        <v>289490.19944597577</v>
      </c>
      <c r="Z21" s="143">
        <v>229737.69523263414</v>
      </c>
      <c r="AA21" s="143">
        <v>157992.91469877315</v>
      </c>
      <c r="AB21" s="144">
        <v>100600.47060968583</v>
      </c>
      <c r="AC21" s="153">
        <v>8080716.2794463951</v>
      </c>
      <c r="AD21" s="1">
        <v>117193.15005181055</v>
      </c>
      <c r="AF21" s="1" t="s">
        <v>2</v>
      </c>
      <c r="AG21" s="1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2127966.90308632</v>
      </c>
      <c r="K22" s="109">
        <v>2916887.943428895</v>
      </c>
      <c r="L22" s="109">
        <v>344199.72736461484</v>
      </c>
      <c r="M22" s="109">
        <v>1010805.2610818588</v>
      </c>
      <c r="N22" s="109">
        <v>1447406.5793269188</v>
      </c>
      <c r="O22" s="109">
        <v>1825536.3827932638</v>
      </c>
      <c r="P22" s="109">
        <v>2108810.1285578776</v>
      </c>
      <c r="Q22" s="109">
        <v>1774281.7446400537</v>
      </c>
      <c r="R22" s="109">
        <v>1437654.0512003435</v>
      </c>
      <c r="S22" s="109">
        <v>1423706.4082484432</v>
      </c>
      <c r="T22" s="109">
        <v>1439223.0954664375</v>
      </c>
      <c r="U22" s="109">
        <v>1454239.2061363293</v>
      </c>
      <c r="V22" s="109">
        <v>8485886.4956084006</v>
      </c>
      <c r="W22" s="109">
        <v>10224443.53221979</v>
      </c>
      <c r="X22" s="109">
        <v>11066354.695292531</v>
      </c>
      <c r="Y22" s="109">
        <v>10263620.641734753</v>
      </c>
      <c r="Z22" s="109">
        <v>8446197.5160050578</v>
      </c>
      <c r="AA22" s="109">
        <v>6020643.7993773725</v>
      </c>
      <c r="AB22" s="142">
        <v>3882276.0983461216</v>
      </c>
      <c r="AC22" s="152">
        <v>77700140.209915385</v>
      </c>
      <c r="AD22" s="152">
        <v>14265862.584816141</v>
      </c>
    </row>
    <row r="23" spans="1:33" ht="15" x14ac:dyDescent="0.2">
      <c r="A23" s="193">
        <v>48670</v>
      </c>
      <c r="B23" s="194">
        <v>74031987.492312059</v>
      </c>
      <c r="C23" s="94" t="s">
        <v>35</v>
      </c>
      <c r="D23" s="95">
        <v>19</v>
      </c>
      <c r="E23" s="148">
        <v>0</v>
      </c>
      <c r="F23" s="149">
        <v>0</v>
      </c>
      <c r="G23" s="149">
        <v>0</v>
      </c>
      <c r="H23" s="149">
        <v>0</v>
      </c>
      <c r="I23" s="149">
        <v>17559.739947116101</v>
      </c>
      <c r="J23" s="149">
        <v>96810.589363039442</v>
      </c>
      <c r="K23" s="149">
        <v>122438.41585031476</v>
      </c>
      <c r="L23" s="149">
        <v>33884.962487326848</v>
      </c>
      <c r="M23" s="149">
        <v>58509.626798847698</v>
      </c>
      <c r="N23" s="149">
        <v>69809.37162272977</v>
      </c>
      <c r="O23" s="149">
        <v>83258.038966729742</v>
      </c>
      <c r="P23" s="149">
        <v>90599.849296910819</v>
      </c>
      <c r="Q23" s="149">
        <v>82182.787535604191</v>
      </c>
      <c r="R23" s="149">
        <v>72102.764842536257</v>
      </c>
      <c r="S23" s="149">
        <v>74282.070031703959</v>
      </c>
      <c r="T23" s="149">
        <v>72580.341526572054</v>
      </c>
      <c r="U23" s="149">
        <v>66000.45551538789</v>
      </c>
      <c r="V23" s="149">
        <v>283934.27521421778</v>
      </c>
      <c r="W23" s="149">
        <v>329517.17459586443</v>
      </c>
      <c r="X23" s="149">
        <v>342973.72310234682</v>
      </c>
      <c r="Y23" s="149">
        <v>318984.0364305207</v>
      </c>
      <c r="Z23" s="149">
        <v>268509.92475240439</v>
      </c>
      <c r="AA23" s="149">
        <v>198753.51013259351</v>
      </c>
      <c r="AB23" s="150">
        <v>144085.00168872729</v>
      </c>
      <c r="AC23" s="151">
        <v>53708756.534328394</v>
      </c>
      <c r="AD23" s="1">
        <v>13360995.103862636</v>
      </c>
      <c r="AF23" s="1" t="s">
        <v>1</v>
      </c>
      <c r="AG23" s="1">
        <v>4</v>
      </c>
    </row>
    <row r="24" spans="1:33" ht="15" x14ac:dyDescent="0.2">
      <c r="A24" s="191"/>
      <c r="B24" s="194"/>
      <c r="C24" s="100" t="s">
        <v>36</v>
      </c>
      <c r="D24" s="101">
        <v>5</v>
      </c>
      <c r="E24" s="145">
        <v>974.96155110382813</v>
      </c>
      <c r="F24" s="146">
        <v>0</v>
      </c>
      <c r="G24" s="146">
        <v>0</v>
      </c>
      <c r="H24" s="146">
        <v>0</v>
      </c>
      <c r="I24" s="146">
        <v>0</v>
      </c>
      <c r="J24" s="146">
        <v>12049.393137028266</v>
      </c>
      <c r="K24" s="146">
        <v>50867.647108427991</v>
      </c>
      <c r="L24" s="146">
        <v>4747.3247713168039</v>
      </c>
      <c r="M24" s="146">
        <v>34851.535731531309</v>
      </c>
      <c r="N24" s="146">
        <v>53115.57915025032</v>
      </c>
      <c r="O24" s="146">
        <v>68378.532065795996</v>
      </c>
      <c r="P24" s="146">
        <v>74058.564012191346</v>
      </c>
      <c r="Q24" s="146">
        <v>68596.506950109528</v>
      </c>
      <c r="R24" s="146">
        <v>51217.012867970348</v>
      </c>
      <c r="S24" s="146">
        <v>33231.31558240678</v>
      </c>
      <c r="T24" s="146">
        <v>24907.129650301868</v>
      </c>
      <c r="U24" s="146">
        <v>19125.918571580554</v>
      </c>
      <c r="V24" s="146">
        <v>244798.63122548762</v>
      </c>
      <c r="W24" s="146">
        <v>290813.51747172046</v>
      </c>
      <c r="X24" s="146">
        <v>299898.70364609145</v>
      </c>
      <c r="Y24" s="146">
        <v>280852.66957444954</v>
      </c>
      <c r="Z24" s="146">
        <v>243202.85522690392</v>
      </c>
      <c r="AA24" s="146">
        <v>193049.69490883432</v>
      </c>
      <c r="AB24" s="147">
        <v>147992.30265560554</v>
      </c>
      <c r="AC24" s="152">
        <v>10983648.979295539</v>
      </c>
      <c r="AD24" s="1">
        <v>2161147.0967672742</v>
      </c>
      <c r="AF24" s="1" t="s">
        <v>3</v>
      </c>
      <c r="AG24" s="1">
        <v>4</v>
      </c>
    </row>
    <row r="25" spans="1:33" ht="15" x14ac:dyDescent="0.2">
      <c r="A25" s="191"/>
      <c r="B25" s="194"/>
      <c r="C25" s="106" t="s">
        <v>37</v>
      </c>
      <c r="D25" s="107">
        <v>6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629.68876077102811</v>
      </c>
      <c r="L25" s="143">
        <v>0</v>
      </c>
      <c r="M25" s="143">
        <v>0</v>
      </c>
      <c r="N25" s="143">
        <v>763.56601183998282</v>
      </c>
      <c r="O25" s="143">
        <v>8066.7884053653688</v>
      </c>
      <c r="P25" s="143">
        <v>12214.781737953424</v>
      </c>
      <c r="Q25" s="143">
        <v>13788.174689137415</v>
      </c>
      <c r="R25" s="143">
        <v>9520.8108341130046</v>
      </c>
      <c r="S25" s="143">
        <v>1549.0036019527276</v>
      </c>
      <c r="T25" s="143">
        <v>0</v>
      </c>
      <c r="U25" s="143">
        <v>0</v>
      </c>
      <c r="V25" s="143">
        <v>200574.97145162403</v>
      </c>
      <c r="W25" s="143">
        <v>254205.0313511648</v>
      </c>
      <c r="X25" s="143">
        <v>277817.45246099611</v>
      </c>
      <c r="Y25" s="143">
        <v>263698.02149209549</v>
      </c>
      <c r="Z25" s="143">
        <v>223200.43452256106</v>
      </c>
      <c r="AA25" s="143">
        <v>168032.20314854648</v>
      </c>
      <c r="AB25" s="144">
        <v>122536.06797990005</v>
      </c>
      <c r="AC25" s="153">
        <v>9339581.9786881246</v>
      </c>
      <c r="AD25" s="1">
        <v>275418.75168217154</v>
      </c>
      <c r="AF25" s="1" t="s">
        <v>2</v>
      </c>
      <c r="AG25" s="1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>
        <v>4874.8077555191403</v>
      </c>
      <c r="F26" s="109">
        <v>0</v>
      </c>
      <c r="G26" s="109">
        <v>0</v>
      </c>
      <c r="H26" s="109">
        <v>0</v>
      </c>
      <c r="I26" s="109">
        <v>333635.05899520591</v>
      </c>
      <c r="J26" s="109">
        <v>1899648.1635828908</v>
      </c>
      <c r="K26" s="109">
        <v>2584446.2692627464</v>
      </c>
      <c r="L26" s="109">
        <v>667550.91111579421</v>
      </c>
      <c r="M26" s="109">
        <v>1285940.5878357629</v>
      </c>
      <c r="N26" s="109">
        <v>1596537.352654157</v>
      </c>
      <c r="O26" s="109">
        <v>1972196.1311290376</v>
      </c>
      <c r="P26" s="109">
        <v>2164978.6471299827</v>
      </c>
      <c r="Q26" s="109">
        <v>1987184.5460618518</v>
      </c>
      <c r="R26" s="109">
        <v>1683162.4613527185</v>
      </c>
      <c r="S26" s="109">
        <v>1586809.9301261257</v>
      </c>
      <c r="T26" s="109">
        <v>1503562.1372563783</v>
      </c>
      <c r="U26" s="109">
        <v>1349638.2476502727</v>
      </c>
      <c r="V26" s="109">
        <v>7822194.2139073201</v>
      </c>
      <c r="W26" s="109">
        <v>9240124.0927870162</v>
      </c>
      <c r="X26" s="109">
        <v>9682898.9719410241</v>
      </c>
      <c r="Y26" s="109">
        <v>9047148.1690047141</v>
      </c>
      <c r="Z26" s="109">
        <v>7656905.4535655696</v>
      </c>
      <c r="AA26" s="109">
        <v>5749758.3859547274</v>
      </c>
      <c r="AB26" s="142">
        <v>4212792.9532432463</v>
      </c>
      <c r="AC26" s="152">
        <v>74031987.492312059</v>
      </c>
      <c r="AD26" s="152">
        <v>15797560.952312082</v>
      </c>
    </row>
    <row r="27" spans="1:33" ht="15" x14ac:dyDescent="0.2">
      <c r="A27" s="193">
        <v>48700</v>
      </c>
      <c r="B27" s="194">
        <v>76989171.149352014</v>
      </c>
      <c r="C27" s="94" t="s">
        <v>35</v>
      </c>
      <c r="D27" s="95">
        <v>21</v>
      </c>
      <c r="E27" s="148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80897.001447816976</v>
      </c>
      <c r="K27" s="149">
        <v>113104.24597951394</v>
      </c>
      <c r="L27" s="149">
        <v>12337.915346730451</v>
      </c>
      <c r="M27" s="149">
        <v>38456.687344743834</v>
      </c>
      <c r="N27" s="149">
        <v>55953.994360670767</v>
      </c>
      <c r="O27" s="149">
        <v>71214.055962922575</v>
      </c>
      <c r="P27" s="149">
        <v>81534.157158563277</v>
      </c>
      <c r="Q27" s="149">
        <v>69645.409188433972</v>
      </c>
      <c r="R27" s="149">
        <v>60458.329124056181</v>
      </c>
      <c r="S27" s="149">
        <v>62350.068338265621</v>
      </c>
      <c r="T27" s="149">
        <v>61902.586413977282</v>
      </c>
      <c r="U27" s="149">
        <v>61446.218507979975</v>
      </c>
      <c r="V27" s="149">
        <v>291033.62541265535</v>
      </c>
      <c r="W27" s="149">
        <v>348897.32210957597</v>
      </c>
      <c r="X27" s="149">
        <v>371006.16259145673</v>
      </c>
      <c r="Y27" s="149">
        <v>343279.3032554774</v>
      </c>
      <c r="Z27" s="149">
        <v>285636.30524911312</v>
      </c>
      <c r="AA27" s="149">
        <v>204779.10998522115</v>
      </c>
      <c r="AB27" s="150">
        <v>130158.14399573824</v>
      </c>
      <c r="AC27" s="151">
        <v>57625903.47723116</v>
      </c>
      <c r="AD27" s="1">
        <v>12081287.85667322</v>
      </c>
      <c r="AF27" s="1" t="s">
        <v>1</v>
      </c>
      <c r="AG27" s="1">
        <v>5</v>
      </c>
    </row>
    <row r="28" spans="1:33" ht="15" x14ac:dyDescent="0.2">
      <c r="A28" s="191"/>
      <c r="B28" s="194"/>
      <c r="C28" s="100" t="s">
        <v>36</v>
      </c>
      <c r="D28" s="101">
        <v>4</v>
      </c>
      <c r="E28" s="145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36058.122428013739</v>
      </c>
      <c r="L28" s="146">
        <v>0</v>
      </c>
      <c r="M28" s="146">
        <v>18461.770029879655</v>
      </c>
      <c r="N28" s="146">
        <v>48094.404404025685</v>
      </c>
      <c r="O28" s="146">
        <v>62436.159138099465</v>
      </c>
      <c r="P28" s="146">
        <v>72199.89507629085</v>
      </c>
      <c r="Q28" s="146">
        <v>67926.953184359256</v>
      </c>
      <c r="R28" s="146">
        <v>47071.121567019218</v>
      </c>
      <c r="S28" s="146">
        <v>25249.507936923033</v>
      </c>
      <c r="T28" s="146">
        <v>11310.522958350395</v>
      </c>
      <c r="U28" s="146">
        <v>3314.8166250749928</v>
      </c>
      <c r="V28" s="146">
        <v>234228.06311268936</v>
      </c>
      <c r="W28" s="146">
        <v>299045.41157791775</v>
      </c>
      <c r="X28" s="146">
        <v>321816.28801701561</v>
      </c>
      <c r="Y28" s="146">
        <v>301148.60652920045</v>
      </c>
      <c r="Z28" s="146">
        <v>259393.29029584743</v>
      </c>
      <c r="AA28" s="146">
        <v>198482.40215733202</v>
      </c>
      <c r="AB28" s="147">
        <v>141780.58002766225</v>
      </c>
      <c r="AC28" s="152">
        <v>8592071.6602628045</v>
      </c>
      <c r="AD28" s="1">
        <v>1424260.60368009</v>
      </c>
      <c r="AF28" s="1" t="s">
        <v>3</v>
      </c>
      <c r="AG28" s="1">
        <v>5</v>
      </c>
    </row>
    <row r="29" spans="1:33" ht="15" x14ac:dyDescent="0.2">
      <c r="A29" s="191"/>
      <c r="B29" s="194"/>
      <c r="C29" s="106" t="s">
        <v>37</v>
      </c>
      <c r="D29" s="107">
        <v>6</v>
      </c>
      <c r="E29" s="143">
        <v>0</v>
      </c>
      <c r="F29" s="143">
        <v>0</v>
      </c>
      <c r="G29" s="143">
        <v>0</v>
      </c>
      <c r="H29" s="143">
        <v>0</v>
      </c>
      <c r="I29" s="143">
        <v>0</v>
      </c>
      <c r="J29" s="143">
        <v>11622.160948866449</v>
      </c>
      <c r="K29" s="143">
        <v>17000.685402124185</v>
      </c>
      <c r="L29" s="143">
        <v>875.34560962011653</v>
      </c>
      <c r="M29" s="143">
        <v>5468.6330260218247</v>
      </c>
      <c r="N29" s="143">
        <v>8424.2400624290058</v>
      </c>
      <c r="O29" s="143">
        <v>11812.154750662759</v>
      </c>
      <c r="P29" s="143">
        <v>16504.985128724453</v>
      </c>
      <c r="Q29" s="143">
        <v>14340.958280930374</v>
      </c>
      <c r="R29" s="143">
        <v>9440.3950215382283</v>
      </c>
      <c r="S29" s="143">
        <v>9718.4379460775617</v>
      </c>
      <c r="T29" s="143">
        <v>9349.8670846916593</v>
      </c>
      <c r="U29" s="143">
        <v>9357.0805937871246</v>
      </c>
      <c r="V29" s="143">
        <v>216361.64289194634</v>
      </c>
      <c r="W29" s="143">
        <v>283826.32319064537</v>
      </c>
      <c r="X29" s="143">
        <v>322645.1260434119</v>
      </c>
      <c r="Y29" s="143">
        <v>306662.91973565932</v>
      </c>
      <c r="Z29" s="143">
        <v>253660.11898177332</v>
      </c>
      <c r="AA29" s="143">
        <v>175619.41885766847</v>
      </c>
      <c r="AB29" s="144">
        <v>112508.84175309482</v>
      </c>
      <c r="AC29" s="153">
        <v>10771196.01185804</v>
      </c>
      <c r="AD29" s="1">
        <v>571752.58502689865</v>
      </c>
      <c r="AF29" s="1" t="s">
        <v>2</v>
      </c>
      <c r="AG29" s="1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1768569.9960973551</v>
      </c>
      <c r="K30" s="109">
        <v>2621425.7676945929</v>
      </c>
      <c r="L30" s="109">
        <v>264348.29593906016</v>
      </c>
      <c r="M30" s="109">
        <v>914249.31251527008</v>
      </c>
      <c r="N30" s="109">
        <v>1417956.9395647629</v>
      </c>
      <c r="O30" s="109">
        <v>1816112.7402777486</v>
      </c>
      <c r="P30" s="109">
        <v>2100046.7914073393</v>
      </c>
      <c r="Q30" s="109">
        <v>1820307.1553801326</v>
      </c>
      <c r="R30" s="109">
        <v>1514551.7680024859</v>
      </c>
      <c r="S30" s="109">
        <v>1468660.0945277354</v>
      </c>
      <c r="T30" s="109">
        <v>1401295.6090350742</v>
      </c>
      <c r="U30" s="109">
        <v>1359772.3387306023</v>
      </c>
      <c r="V30" s="109">
        <v>8346788.2434681989</v>
      </c>
      <c r="W30" s="109">
        <v>10225983.349756638</v>
      </c>
      <c r="X30" s="109">
        <v>11014265.322749125</v>
      </c>
      <c r="Y30" s="109">
        <v>10253437.312895782</v>
      </c>
      <c r="Z30" s="109">
        <v>8557896.2853054069</v>
      </c>
      <c r="AA30" s="109">
        <v>6148007.4314649832</v>
      </c>
      <c r="AB30" s="142">
        <v>3975496.3945397208</v>
      </c>
      <c r="AC30" s="152">
        <v>76989171.149352014</v>
      </c>
      <c r="AD30" s="152">
        <v>14077301.045380211</v>
      </c>
    </row>
    <row r="31" spans="1:33" ht="15" x14ac:dyDescent="0.2">
      <c r="A31" s="193">
        <v>48731</v>
      </c>
      <c r="B31" s="194">
        <v>73222942.7705338</v>
      </c>
      <c r="C31" s="94" t="s">
        <v>35</v>
      </c>
      <c r="D31" s="95">
        <v>20</v>
      </c>
      <c r="E31" s="148">
        <v>0</v>
      </c>
      <c r="F31" s="149">
        <v>0</v>
      </c>
      <c r="G31" s="149">
        <v>0</v>
      </c>
      <c r="H31" s="149">
        <v>0</v>
      </c>
      <c r="I31" s="149">
        <v>4722.7360883158453</v>
      </c>
      <c r="J31" s="149">
        <v>62867.029567825004</v>
      </c>
      <c r="K31" s="149">
        <v>107574.03439640372</v>
      </c>
      <c r="L31" s="149">
        <v>30250.031388231579</v>
      </c>
      <c r="M31" s="149">
        <v>57806.26598066165</v>
      </c>
      <c r="N31" s="149">
        <v>71124.4183477802</v>
      </c>
      <c r="O31" s="149">
        <v>84616.92722620086</v>
      </c>
      <c r="P31" s="149">
        <v>95096.684113154013</v>
      </c>
      <c r="Q31" s="149">
        <v>90787.926451568957</v>
      </c>
      <c r="R31" s="149">
        <v>78796.516499205725</v>
      </c>
      <c r="S31" s="149">
        <v>78315.923530189437</v>
      </c>
      <c r="T31" s="149">
        <v>74617.33074239071</v>
      </c>
      <c r="U31" s="149">
        <v>67052.844538988516</v>
      </c>
      <c r="V31" s="149">
        <v>279878.47314068268</v>
      </c>
      <c r="W31" s="149">
        <v>316889.46454050392</v>
      </c>
      <c r="X31" s="149">
        <v>334630.83138228487</v>
      </c>
      <c r="Y31" s="149">
        <v>310800.49957580428</v>
      </c>
      <c r="Z31" s="149">
        <v>264125.30423038563</v>
      </c>
      <c r="AA31" s="149">
        <v>197809.03951435114</v>
      </c>
      <c r="AB31" s="150">
        <v>141814.73244437634</v>
      </c>
      <c r="AC31" s="151">
        <v>54991540.273986094</v>
      </c>
      <c r="AD31" s="1">
        <v>14569297.376367433</v>
      </c>
      <c r="AF31" s="1" t="s">
        <v>1</v>
      </c>
      <c r="AG31" s="1">
        <v>6</v>
      </c>
    </row>
    <row r="32" spans="1:33" ht="15" x14ac:dyDescent="0.2">
      <c r="A32" s="191"/>
      <c r="B32" s="194"/>
      <c r="C32" s="100" t="s">
        <v>36</v>
      </c>
      <c r="D32" s="101">
        <v>4</v>
      </c>
      <c r="E32" s="145">
        <v>7.4586383781788728</v>
      </c>
      <c r="F32" s="146">
        <v>0</v>
      </c>
      <c r="G32" s="146">
        <v>0</v>
      </c>
      <c r="H32" s="146">
        <v>0</v>
      </c>
      <c r="I32" s="146">
        <v>0</v>
      </c>
      <c r="J32" s="146">
        <v>7736.0160587745968</v>
      </c>
      <c r="K32" s="146">
        <v>54269.032500121706</v>
      </c>
      <c r="L32" s="146">
        <v>361.00879169286043</v>
      </c>
      <c r="M32" s="146">
        <v>34669.422817043873</v>
      </c>
      <c r="N32" s="146">
        <v>58111.885761470097</v>
      </c>
      <c r="O32" s="146">
        <v>73292.788739635071</v>
      </c>
      <c r="P32" s="146">
        <v>79685.245898635229</v>
      </c>
      <c r="Q32" s="146">
        <v>72570.495859915274</v>
      </c>
      <c r="R32" s="146">
        <v>52563.660310256942</v>
      </c>
      <c r="S32" s="146">
        <v>31833.368574076274</v>
      </c>
      <c r="T32" s="146">
        <v>19803.234178248567</v>
      </c>
      <c r="U32" s="146">
        <v>11940.972142948123</v>
      </c>
      <c r="V32" s="146">
        <v>237938.18932340591</v>
      </c>
      <c r="W32" s="146">
        <v>276217.98928932991</v>
      </c>
      <c r="X32" s="146">
        <v>294637.06679482217</v>
      </c>
      <c r="Y32" s="146">
        <v>277365.66932063922</v>
      </c>
      <c r="Z32" s="146">
        <v>240535.72618815815</v>
      </c>
      <c r="AA32" s="146">
        <v>192435.18124966265</v>
      </c>
      <c r="AB32" s="147">
        <v>146872.39119761632</v>
      </c>
      <c r="AC32" s="152">
        <v>8651387.2145393249</v>
      </c>
      <c r="AD32" s="1">
        <v>1739328.3322956893</v>
      </c>
      <c r="AF32" s="1" t="s">
        <v>3</v>
      </c>
      <c r="AG32" s="1">
        <v>6</v>
      </c>
    </row>
    <row r="33" spans="1:33" ht="15" x14ac:dyDescent="0.2">
      <c r="A33" s="191"/>
      <c r="B33" s="194"/>
      <c r="C33" s="106" t="s">
        <v>37</v>
      </c>
      <c r="D33" s="107">
        <v>6</v>
      </c>
      <c r="E33" s="143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9339.0590486051678</v>
      </c>
      <c r="P33" s="143">
        <v>20314.771595664792</v>
      </c>
      <c r="Q33" s="143">
        <v>22049.590825320163</v>
      </c>
      <c r="R33" s="143">
        <v>12635.425119061985</v>
      </c>
      <c r="S33" s="143">
        <v>1070.3559495437846</v>
      </c>
      <c r="T33" s="143">
        <v>0</v>
      </c>
      <c r="U33" s="143">
        <v>0</v>
      </c>
      <c r="V33" s="143">
        <v>211139.73419574602</v>
      </c>
      <c r="W33" s="143">
        <v>255465.94958975198</v>
      </c>
      <c r="X33" s="143">
        <v>279994.03491242754</v>
      </c>
      <c r="Y33" s="143">
        <v>264461.85495714325</v>
      </c>
      <c r="Z33" s="143">
        <v>225051.82675548646</v>
      </c>
      <c r="AA33" s="143">
        <v>170474.48991120292</v>
      </c>
      <c r="AB33" s="144">
        <v>124672.12080810826</v>
      </c>
      <c r="AC33" s="153">
        <v>9580015.2820083741</v>
      </c>
      <c r="AD33" s="1">
        <v>392455.2152291754</v>
      </c>
      <c r="AF33" s="1" t="s">
        <v>2</v>
      </c>
      <c r="AG33" s="1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>
        <v>29.834553512715491</v>
      </c>
      <c r="F34" s="109">
        <v>0</v>
      </c>
      <c r="G34" s="109">
        <v>0</v>
      </c>
      <c r="H34" s="109">
        <v>0</v>
      </c>
      <c r="I34" s="109">
        <v>94454.721766316914</v>
      </c>
      <c r="J34" s="109">
        <v>1288284.6555915985</v>
      </c>
      <c r="K34" s="109">
        <v>2368556.8179285615</v>
      </c>
      <c r="L34" s="109">
        <v>606444.66293140291</v>
      </c>
      <c r="M34" s="109">
        <v>1294803.0108814086</v>
      </c>
      <c r="N34" s="109">
        <v>1654935.9100014842</v>
      </c>
      <c r="O34" s="109">
        <v>2041544.0537741885</v>
      </c>
      <c r="P34" s="109">
        <v>2342563.2954316097</v>
      </c>
      <c r="Q34" s="109">
        <v>2238338.0574229611</v>
      </c>
      <c r="R34" s="109">
        <v>1861997.5219395142</v>
      </c>
      <c r="S34" s="109">
        <v>1700074.0805973564</v>
      </c>
      <c r="T34" s="109">
        <v>1571559.5515608084</v>
      </c>
      <c r="U34" s="109">
        <v>1388820.779351563</v>
      </c>
      <c r="V34" s="109">
        <v>7816160.625281753</v>
      </c>
      <c r="W34" s="109">
        <v>8975456.9455059096</v>
      </c>
      <c r="X34" s="109">
        <v>9551129.1042995509</v>
      </c>
      <c r="Y34" s="109">
        <v>8912243.7985415012</v>
      </c>
      <c r="Z34" s="109">
        <v>7594959.9498932641</v>
      </c>
      <c r="AA34" s="109">
        <v>5748768.4547528913</v>
      </c>
      <c r="AB34" s="142">
        <v>4171816.9385266416</v>
      </c>
      <c r="AC34" s="152">
        <v>73222942.7705338</v>
      </c>
      <c r="AD34" s="152">
        <v>16701080.923892299</v>
      </c>
    </row>
    <row r="35" spans="1:33" ht="15" x14ac:dyDescent="0.2">
      <c r="A35" s="193">
        <v>48761</v>
      </c>
      <c r="B35" s="194">
        <v>74954790.128027618</v>
      </c>
      <c r="C35" s="94" t="s">
        <v>35</v>
      </c>
      <c r="D35" s="95">
        <v>19</v>
      </c>
      <c r="E35" s="148">
        <v>0</v>
      </c>
      <c r="F35" s="149">
        <v>0</v>
      </c>
      <c r="G35" s="149">
        <v>0</v>
      </c>
      <c r="H35" s="149">
        <v>0</v>
      </c>
      <c r="I35" s="149">
        <v>8801.5219480676387</v>
      </c>
      <c r="J35" s="149">
        <v>86471.368062957015</v>
      </c>
      <c r="K35" s="149">
        <v>116014.51494952153</v>
      </c>
      <c r="L35" s="149">
        <v>30971.281930071014</v>
      </c>
      <c r="M35" s="149">
        <v>57918.298888830417</v>
      </c>
      <c r="N35" s="149">
        <v>71390.698960747875</v>
      </c>
      <c r="O35" s="149">
        <v>85823.376802425031</v>
      </c>
      <c r="P35" s="149">
        <v>92669.301562801396</v>
      </c>
      <c r="Q35" s="149">
        <v>81222.744918934201</v>
      </c>
      <c r="R35" s="149">
        <v>71733.772911431835</v>
      </c>
      <c r="S35" s="149">
        <v>74741.264115343918</v>
      </c>
      <c r="T35" s="149">
        <v>71442.840999775915</v>
      </c>
      <c r="U35" s="149">
        <v>65208.680694528855</v>
      </c>
      <c r="V35" s="149">
        <v>281089.10733848292</v>
      </c>
      <c r="W35" s="149">
        <v>319770.44865363359</v>
      </c>
      <c r="X35" s="149">
        <v>341564.14645374205</v>
      </c>
      <c r="Y35" s="149">
        <v>316249.62733584736</v>
      </c>
      <c r="Z35" s="149">
        <v>266722.63401968963</v>
      </c>
      <c r="AA35" s="149">
        <v>198019.13072953871</v>
      </c>
      <c r="AB35" s="150">
        <v>141311.83363747969</v>
      </c>
      <c r="AC35" s="151">
        <v>52803595.303363159</v>
      </c>
      <c r="AD35" s="1">
        <v>13359322.973912921</v>
      </c>
      <c r="AF35" s="1" t="s">
        <v>1</v>
      </c>
      <c r="AG35" s="1">
        <v>7</v>
      </c>
    </row>
    <row r="36" spans="1:33" ht="15" x14ac:dyDescent="0.2">
      <c r="A36" s="191"/>
      <c r="B36" s="194"/>
      <c r="C36" s="100" t="s">
        <v>36</v>
      </c>
      <c r="D36" s="101">
        <v>5</v>
      </c>
      <c r="E36" s="145">
        <v>64.938526298187227</v>
      </c>
      <c r="F36" s="146">
        <v>0</v>
      </c>
      <c r="G36" s="146">
        <v>0</v>
      </c>
      <c r="H36" s="146">
        <v>0</v>
      </c>
      <c r="I36" s="146">
        <v>0</v>
      </c>
      <c r="J36" s="146">
        <v>6343.1638818473048</v>
      </c>
      <c r="K36" s="146">
        <v>52400.499660894115</v>
      </c>
      <c r="L36" s="146">
        <v>193.22851474889325</v>
      </c>
      <c r="M36" s="146">
        <v>35605.305756560665</v>
      </c>
      <c r="N36" s="146">
        <v>59988.280578405887</v>
      </c>
      <c r="O36" s="146">
        <v>75864.174154225024</v>
      </c>
      <c r="P36" s="146">
        <v>80637.362116333621</v>
      </c>
      <c r="Q36" s="146">
        <v>72640.97770493073</v>
      </c>
      <c r="R36" s="146">
        <v>52920.058028919069</v>
      </c>
      <c r="S36" s="146">
        <v>32765.553463100325</v>
      </c>
      <c r="T36" s="146">
        <v>20678.547590109702</v>
      </c>
      <c r="U36" s="146">
        <v>12232.503182913937</v>
      </c>
      <c r="V36" s="146">
        <v>240041.81624948393</v>
      </c>
      <c r="W36" s="146">
        <v>278485.47835972573</v>
      </c>
      <c r="X36" s="146">
        <v>297503.65414316277</v>
      </c>
      <c r="Y36" s="146">
        <v>279947.16058378195</v>
      </c>
      <c r="Z36" s="146">
        <v>242658.98249896377</v>
      </c>
      <c r="AA36" s="146">
        <v>192232.165586305</v>
      </c>
      <c r="AB36" s="147">
        <v>143997.51839977744</v>
      </c>
      <c r="AC36" s="152">
        <v>10886006.844902441</v>
      </c>
      <c r="AD36" s="1">
        <v>2217629.9554512394</v>
      </c>
      <c r="AF36" s="1" t="s">
        <v>3</v>
      </c>
      <c r="AG36" s="1">
        <v>7</v>
      </c>
    </row>
    <row r="37" spans="1:33" ht="15" x14ac:dyDescent="0.2">
      <c r="A37" s="191"/>
      <c r="B37" s="194"/>
      <c r="C37" s="106" t="s">
        <v>37</v>
      </c>
      <c r="D37" s="107">
        <v>7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N37" s="143">
        <v>2777.7358543898372</v>
      </c>
      <c r="O37" s="143">
        <v>13636.318080305107</v>
      </c>
      <c r="P37" s="143">
        <v>21136.233334334844</v>
      </c>
      <c r="Q37" s="143">
        <v>19721.377996429663</v>
      </c>
      <c r="R37" s="143">
        <v>10541.052290640298</v>
      </c>
      <c r="S37" s="143">
        <v>2428.6427278004044</v>
      </c>
      <c r="T37" s="143">
        <v>98.211727550943465</v>
      </c>
      <c r="U37" s="143">
        <v>0</v>
      </c>
      <c r="V37" s="143">
        <v>201443.96853886277</v>
      </c>
      <c r="W37" s="143">
        <v>252886.41354246248</v>
      </c>
      <c r="X37" s="143">
        <v>287321.2105352949</v>
      </c>
      <c r="Y37" s="143">
        <v>273078.03919093485</v>
      </c>
      <c r="Z37" s="143">
        <v>230631.98789425229</v>
      </c>
      <c r="AA37" s="143">
        <v>171988.15371321593</v>
      </c>
      <c r="AB37" s="144">
        <v>121623.22311095767</v>
      </c>
      <c r="AC37" s="153">
        <v>11265187.979762025</v>
      </c>
      <c r="AD37" s="1">
        <v>492377.00408015761</v>
      </c>
      <c r="AF37" s="1" t="s">
        <v>2</v>
      </c>
      <c r="AG37" s="1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>
        <v>324.69263149093615</v>
      </c>
      <c r="F38" s="109">
        <v>0</v>
      </c>
      <c r="G38" s="109">
        <v>0</v>
      </c>
      <c r="H38" s="109">
        <v>0</v>
      </c>
      <c r="I38" s="109">
        <v>167228.91701328513</v>
      </c>
      <c r="J38" s="109">
        <v>1674671.8126054199</v>
      </c>
      <c r="K38" s="109">
        <v>2466278.2823453797</v>
      </c>
      <c r="L38" s="109">
        <v>589420.49924509379</v>
      </c>
      <c r="M38" s="109">
        <v>1278474.2076705813</v>
      </c>
      <c r="N38" s="109">
        <v>1675808.8341269679</v>
      </c>
      <c r="O38" s="109">
        <v>2105419.2565793367</v>
      </c>
      <c r="P38" s="109">
        <v>2311857.1736152386</v>
      </c>
      <c r="Q38" s="109">
        <v>2044486.6879594112</v>
      </c>
      <c r="R38" s="109">
        <v>1701329.3414962823</v>
      </c>
      <c r="S38" s="109">
        <v>1600912.284601639</v>
      </c>
      <c r="T38" s="109">
        <v>1461494.1990391475</v>
      </c>
      <c r="U38" s="109">
        <v>1300127.4491106179</v>
      </c>
      <c r="V38" s="109">
        <v>7951009.9004506338</v>
      </c>
      <c r="W38" s="109">
        <v>9238270.8110149037</v>
      </c>
      <c r="X38" s="109">
        <v>9988485.5270839781</v>
      </c>
      <c r="Y38" s="109">
        <v>9320024.9966365546</v>
      </c>
      <c r="Z38" s="109">
        <v>7895448.8741286881</v>
      </c>
      <c r="AA38" s="109">
        <v>5927441.3877852717</v>
      </c>
      <c r="AB38" s="142">
        <v>4256274.9928877056</v>
      </c>
      <c r="AC38" s="152">
        <v>74954790.128027618</v>
      </c>
      <c r="AD38" s="152">
        <v>16069329.933444317</v>
      </c>
    </row>
    <row r="39" spans="1:33" ht="15" x14ac:dyDescent="0.2">
      <c r="A39" s="193">
        <v>48792</v>
      </c>
      <c r="B39" s="194">
        <v>75294990.270393535</v>
      </c>
      <c r="C39" s="94" t="s">
        <v>35</v>
      </c>
      <c r="D39" s="95">
        <v>22</v>
      </c>
      <c r="E39" s="148">
        <v>0</v>
      </c>
      <c r="F39" s="149">
        <v>0</v>
      </c>
      <c r="G39" s="149">
        <v>0</v>
      </c>
      <c r="H39" s="149">
        <v>0</v>
      </c>
      <c r="I39" s="149">
        <v>9743.4440030372716</v>
      </c>
      <c r="J39" s="149">
        <v>96837.482302042059</v>
      </c>
      <c r="K39" s="149">
        <v>119668.44813000571</v>
      </c>
      <c r="L39" s="149">
        <v>27160.506427895154</v>
      </c>
      <c r="M39" s="149">
        <v>50589.063977280377</v>
      </c>
      <c r="N39" s="149">
        <v>62533.421659497151</v>
      </c>
      <c r="O39" s="149">
        <v>75633.457438549274</v>
      </c>
      <c r="P39" s="149">
        <v>82756.620763021841</v>
      </c>
      <c r="Q39" s="149">
        <v>71063.102820418339</v>
      </c>
      <c r="R39" s="149">
        <v>61484.854433542358</v>
      </c>
      <c r="S39" s="149">
        <v>66536.483666760192</v>
      </c>
      <c r="T39" s="149">
        <v>65368.04398038888</v>
      </c>
      <c r="U39" s="149">
        <v>61504.153073380403</v>
      </c>
      <c r="V39" s="149">
        <v>278110.80187265808</v>
      </c>
      <c r="W39" s="149">
        <v>319416.62322546315</v>
      </c>
      <c r="X39" s="149">
        <v>337837.97109715786</v>
      </c>
      <c r="Y39" s="149">
        <v>313183.24419993855</v>
      </c>
      <c r="Z39" s="149">
        <v>260291.51292753426</v>
      </c>
      <c r="AA39" s="149">
        <v>192068.07567948246</v>
      </c>
      <c r="AB39" s="150">
        <v>137076.97547399436</v>
      </c>
      <c r="AC39" s="151">
        <v>59155014.317345038</v>
      </c>
      <c r="AD39" s="1">
        <v>13741853.581296144</v>
      </c>
      <c r="AF39" s="1" t="s">
        <v>1</v>
      </c>
      <c r="AG39" s="1">
        <v>8</v>
      </c>
    </row>
    <row r="40" spans="1:33" ht="15" x14ac:dyDescent="0.2">
      <c r="A40" s="191"/>
      <c r="B40" s="194"/>
      <c r="C40" s="100" t="s">
        <v>36</v>
      </c>
      <c r="D40" s="101">
        <v>4</v>
      </c>
      <c r="E40" s="145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6120.3789321234581</v>
      </c>
      <c r="K40" s="146">
        <v>48709.126041189731</v>
      </c>
      <c r="L40" s="146">
        <v>0</v>
      </c>
      <c r="M40" s="146">
        <v>31612.50349382819</v>
      </c>
      <c r="N40" s="146">
        <v>56384.553764099437</v>
      </c>
      <c r="O40" s="146">
        <v>71568.859879727097</v>
      </c>
      <c r="P40" s="146">
        <v>76877.918753996913</v>
      </c>
      <c r="Q40" s="146">
        <v>67403.779671916403</v>
      </c>
      <c r="R40" s="146">
        <v>47758.737061551845</v>
      </c>
      <c r="S40" s="146">
        <v>28347.449756764545</v>
      </c>
      <c r="T40" s="146">
        <v>14969.584879286602</v>
      </c>
      <c r="U40" s="146">
        <v>6649.2323481391359</v>
      </c>
      <c r="V40" s="146">
        <v>229192.93816681945</v>
      </c>
      <c r="W40" s="146">
        <v>274449.98314512562</v>
      </c>
      <c r="X40" s="146">
        <v>292710.91017767106</v>
      </c>
      <c r="Y40" s="146">
        <v>275068.9966757666</v>
      </c>
      <c r="Z40" s="146">
        <v>235352.75341145782</v>
      </c>
      <c r="AA40" s="146">
        <v>185165.09127143133</v>
      </c>
      <c r="AB40" s="147">
        <v>135601.99831675392</v>
      </c>
      <c r="AC40" s="152">
        <v>8335779.1829905976</v>
      </c>
      <c r="AD40" s="1">
        <v>1606290.4784372407</v>
      </c>
      <c r="AF40" s="1" t="s">
        <v>3</v>
      </c>
      <c r="AG40" s="1">
        <v>8</v>
      </c>
    </row>
    <row r="41" spans="1:33" ht="15" x14ac:dyDescent="0.2">
      <c r="A41" s="191"/>
      <c r="B41" s="194"/>
      <c r="C41" s="106" t="s">
        <v>37</v>
      </c>
      <c r="D41" s="107">
        <v>5</v>
      </c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6507.0575844486939</v>
      </c>
      <c r="P41" s="143">
        <v>14603.455710848761</v>
      </c>
      <c r="Q41" s="143">
        <v>13749.299331698732</v>
      </c>
      <c r="R41" s="143">
        <v>5069.8656871479243</v>
      </c>
      <c r="S41" s="143">
        <v>349.89295243591772</v>
      </c>
      <c r="T41" s="143">
        <v>0</v>
      </c>
      <c r="U41" s="143">
        <v>0</v>
      </c>
      <c r="V41" s="143">
        <v>200310.7076381692</v>
      </c>
      <c r="W41" s="143">
        <v>252556.92429263072</v>
      </c>
      <c r="X41" s="143">
        <v>281834.306616913</v>
      </c>
      <c r="Y41" s="143">
        <v>268559.24209324189</v>
      </c>
      <c r="Z41" s="143">
        <v>228222.29607594127</v>
      </c>
      <c r="AA41" s="143">
        <v>169100.97567759844</v>
      </c>
      <c r="AB41" s="144">
        <v>119975.33035050538</v>
      </c>
      <c r="AC41" s="153">
        <v>7804196.7700578999</v>
      </c>
      <c r="AD41" s="1">
        <v>201397.85633290015</v>
      </c>
      <c r="AF41" s="1" t="s">
        <v>2</v>
      </c>
      <c r="AG41" s="1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>
        <v>0</v>
      </c>
      <c r="F42" s="109">
        <v>0</v>
      </c>
      <c r="G42" s="109">
        <v>0</v>
      </c>
      <c r="H42" s="109">
        <v>0</v>
      </c>
      <c r="I42" s="109">
        <v>214355.76806681999</v>
      </c>
      <c r="J42" s="109">
        <v>2154906.1263734191</v>
      </c>
      <c r="K42" s="109">
        <v>2827542.3630248848</v>
      </c>
      <c r="L42" s="109">
        <v>597531.14141369343</v>
      </c>
      <c r="M42" s="109">
        <v>1239409.421475481</v>
      </c>
      <c r="N42" s="109">
        <v>1601273.4915653351</v>
      </c>
      <c r="O42" s="109">
        <v>1982746.7910892358</v>
      </c>
      <c r="P42" s="109">
        <v>2201174.6103567122</v>
      </c>
      <c r="Q42" s="109">
        <v>1901749.8773953628</v>
      </c>
      <c r="R42" s="109">
        <v>1569051.074219879</v>
      </c>
      <c r="S42" s="109">
        <v>1578941.9044579621</v>
      </c>
      <c r="T42" s="109">
        <v>1497975.3070857017</v>
      </c>
      <c r="U42" s="109">
        <v>1379688.2970069256</v>
      </c>
      <c r="V42" s="109">
        <v>8036762.9320566021</v>
      </c>
      <c r="W42" s="109">
        <v>9387750.2650038451</v>
      </c>
      <c r="X42" s="109">
        <v>10012450.537932722</v>
      </c>
      <c r="Y42" s="109">
        <v>9333103.5695679244</v>
      </c>
      <c r="Z42" s="109">
        <v>7808935.7784312917</v>
      </c>
      <c r="AA42" s="109">
        <v>5811662.9084223323</v>
      </c>
      <c r="AB42" s="142">
        <v>4157978.1054474185</v>
      </c>
      <c r="AC42" s="152">
        <v>75294990.270393535</v>
      </c>
      <c r="AD42" s="152">
        <v>15549541.916066285</v>
      </c>
    </row>
    <row r="43" spans="1:33" ht="15" x14ac:dyDescent="0.2">
      <c r="A43" s="193">
        <v>48823</v>
      </c>
      <c r="B43" s="194">
        <v>74342927.195420042</v>
      </c>
      <c r="C43" s="94" t="s">
        <v>35</v>
      </c>
      <c r="D43" s="95">
        <v>22</v>
      </c>
      <c r="E43" s="148">
        <v>0</v>
      </c>
      <c r="F43" s="149">
        <v>0</v>
      </c>
      <c r="G43" s="149">
        <v>0</v>
      </c>
      <c r="H43" s="149">
        <v>0</v>
      </c>
      <c r="I43" s="149">
        <v>9407.4206262847601</v>
      </c>
      <c r="J43" s="149">
        <v>94585.186102535139</v>
      </c>
      <c r="K43" s="149">
        <v>119973.16069758132</v>
      </c>
      <c r="L43" s="149">
        <v>26727.108489548285</v>
      </c>
      <c r="M43" s="149">
        <v>49878.910427377697</v>
      </c>
      <c r="N43" s="149">
        <v>61763.409173518092</v>
      </c>
      <c r="O43" s="149">
        <v>74939.916291370973</v>
      </c>
      <c r="P43" s="149">
        <v>82406.605018875838</v>
      </c>
      <c r="Q43" s="149">
        <v>71058.139365705807</v>
      </c>
      <c r="R43" s="149">
        <v>62797.13089901513</v>
      </c>
      <c r="S43" s="149">
        <v>66106.00914658932</v>
      </c>
      <c r="T43" s="149">
        <v>65961.674983762103</v>
      </c>
      <c r="U43" s="149">
        <v>64099.298876093737</v>
      </c>
      <c r="V43" s="149">
        <v>288168.98180498759</v>
      </c>
      <c r="W43" s="149">
        <v>332344.09999021329</v>
      </c>
      <c r="X43" s="149">
        <v>337245.92473676574</v>
      </c>
      <c r="Y43" s="149">
        <v>309832.46326069644</v>
      </c>
      <c r="Z43" s="149">
        <v>257852.03040946167</v>
      </c>
      <c r="AA43" s="149">
        <v>190960.88042868813</v>
      </c>
      <c r="AB43" s="150">
        <v>135609.94453993478</v>
      </c>
      <c r="AC43" s="151">
        <v>59437802.495918132</v>
      </c>
      <c r="AD43" s="1">
        <v>13766240.458780853</v>
      </c>
      <c r="AF43" s="1" t="s">
        <v>1</v>
      </c>
      <c r="AG43" s="1">
        <v>9</v>
      </c>
    </row>
    <row r="44" spans="1:33" ht="15" x14ac:dyDescent="0.2">
      <c r="A44" s="191"/>
      <c r="B44" s="194"/>
      <c r="C44" s="100" t="s">
        <v>36</v>
      </c>
      <c r="D44" s="101">
        <v>4</v>
      </c>
      <c r="E44" s="145">
        <v>0</v>
      </c>
      <c r="F44" s="146">
        <v>0</v>
      </c>
      <c r="G44" s="146">
        <v>0</v>
      </c>
      <c r="H44" s="146">
        <v>0</v>
      </c>
      <c r="I44" s="146">
        <v>0</v>
      </c>
      <c r="J44" s="146">
        <v>6354.018461242892</v>
      </c>
      <c r="K44" s="146">
        <v>56076.955811321284</v>
      </c>
      <c r="L44" s="146">
        <v>311.7625569365336</v>
      </c>
      <c r="M44" s="146">
        <v>35666.480179019403</v>
      </c>
      <c r="N44" s="146">
        <v>60196.437569577378</v>
      </c>
      <c r="O44" s="146">
        <v>72585.67941391452</v>
      </c>
      <c r="P44" s="146">
        <v>77821.078588518998</v>
      </c>
      <c r="Q44" s="146">
        <v>64094.164779272513</v>
      </c>
      <c r="R44" s="146">
        <v>45238.646546497221</v>
      </c>
      <c r="S44" s="146">
        <v>28932.485188231731</v>
      </c>
      <c r="T44" s="146">
        <v>18340.319096659132</v>
      </c>
      <c r="U44" s="146">
        <v>8478.7832277394755</v>
      </c>
      <c r="V44" s="146">
        <v>243444.05079576606</v>
      </c>
      <c r="W44" s="146">
        <v>291345.07821384456</v>
      </c>
      <c r="X44" s="146">
        <v>295660.83397940482</v>
      </c>
      <c r="Y44" s="146">
        <v>275193.92763060948</v>
      </c>
      <c r="Z44" s="146">
        <v>235964.70587561175</v>
      </c>
      <c r="AA44" s="146">
        <v>187451.72915838967</v>
      </c>
      <c r="AB44" s="147">
        <v>141296.95986377116</v>
      </c>
      <c r="AC44" s="152">
        <v>8577816.3877453133</v>
      </c>
      <c r="AD44" s="1">
        <v>1646663.3485854678</v>
      </c>
      <c r="AF44" s="1" t="s">
        <v>3</v>
      </c>
      <c r="AG44" s="1">
        <v>9</v>
      </c>
    </row>
    <row r="45" spans="1:33" ht="15" x14ac:dyDescent="0.2">
      <c r="A45" s="191"/>
      <c r="B45" s="194"/>
      <c r="C45" s="106" t="s">
        <v>37</v>
      </c>
      <c r="D45" s="107">
        <v>4</v>
      </c>
      <c r="E45" s="143">
        <v>0</v>
      </c>
      <c r="F45" s="143">
        <v>0</v>
      </c>
      <c r="G45" s="143">
        <v>0</v>
      </c>
      <c r="H45" s="143">
        <v>0</v>
      </c>
      <c r="I45" s="143">
        <v>0</v>
      </c>
      <c r="J45" s="143">
        <v>0</v>
      </c>
      <c r="K45" s="143">
        <v>0</v>
      </c>
      <c r="L45" s="143">
        <v>0</v>
      </c>
      <c r="M45" s="143">
        <v>0</v>
      </c>
      <c r="N45" s="143">
        <v>0</v>
      </c>
      <c r="O45" s="143">
        <v>6802.4431554294715</v>
      </c>
      <c r="P45" s="143">
        <v>15267.924693873545</v>
      </c>
      <c r="Q45" s="143">
        <v>12294.39722227273</v>
      </c>
      <c r="R45" s="143">
        <v>1968.5129592606681</v>
      </c>
      <c r="S45" s="143">
        <v>0</v>
      </c>
      <c r="T45" s="143">
        <v>0</v>
      </c>
      <c r="U45" s="143">
        <v>0</v>
      </c>
      <c r="V45" s="143">
        <v>211857.2259268545</v>
      </c>
      <c r="W45" s="143">
        <v>270404.38848351233</v>
      </c>
      <c r="X45" s="143">
        <v>288676.32462238538</v>
      </c>
      <c r="Y45" s="143">
        <v>271334.47980922717</v>
      </c>
      <c r="Z45" s="143">
        <v>224519.94161955407</v>
      </c>
      <c r="AA45" s="143">
        <v>163966.2662991168</v>
      </c>
      <c r="AB45" s="144">
        <v>114735.17314766267</v>
      </c>
      <c r="AC45" s="153">
        <v>6327308.3117565978</v>
      </c>
      <c r="AD45" s="1">
        <v>145333.11212334567</v>
      </c>
      <c r="AF45" s="1" t="s">
        <v>2</v>
      </c>
      <c r="AG45" s="1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>
        <v>0</v>
      </c>
      <c r="F46" s="109">
        <v>0</v>
      </c>
      <c r="G46" s="109">
        <v>0</v>
      </c>
      <c r="H46" s="109">
        <v>0</v>
      </c>
      <c r="I46" s="109">
        <v>206963.25377826471</v>
      </c>
      <c r="J46" s="109">
        <v>2106290.1681007445</v>
      </c>
      <c r="K46" s="109">
        <v>2863717.3585920739</v>
      </c>
      <c r="L46" s="109">
        <v>589243.4369978084</v>
      </c>
      <c r="M46" s="109">
        <v>1240001.9501183869</v>
      </c>
      <c r="N46" s="109">
        <v>1599580.7520957075</v>
      </c>
      <c r="O46" s="109">
        <v>1966230.6486875373</v>
      </c>
      <c r="P46" s="109">
        <v>2185301.3235448385</v>
      </c>
      <c r="Q46" s="109">
        <v>1868833.3140517087</v>
      </c>
      <c r="R46" s="109">
        <v>1570365.5178013644</v>
      </c>
      <c r="S46" s="109">
        <v>1570062.141977892</v>
      </c>
      <c r="T46" s="109">
        <v>1524518.1260294027</v>
      </c>
      <c r="U46" s="109">
        <v>1444099.7081850199</v>
      </c>
      <c r="V46" s="109">
        <v>8160922.7066002088</v>
      </c>
      <c r="W46" s="109">
        <v>9558568.066574119</v>
      </c>
      <c r="X46" s="109">
        <v>9756758.9786160067</v>
      </c>
      <c r="Y46" s="109">
        <v>9002427.8214946687</v>
      </c>
      <c r="Z46" s="109">
        <v>7514683.25898882</v>
      </c>
      <c r="AA46" s="109">
        <v>5606811.351261165</v>
      </c>
      <c r="AB46" s="142">
        <v>4007547.3119243006</v>
      </c>
      <c r="AC46" s="152">
        <v>74342927.195420042</v>
      </c>
      <c r="AD46" s="152">
        <v>15558236.919489667</v>
      </c>
    </row>
    <row r="47" spans="1:33" ht="15" x14ac:dyDescent="0.2">
      <c r="A47" s="193">
        <v>48853</v>
      </c>
      <c r="B47" s="194">
        <v>76824263.907035664</v>
      </c>
      <c r="C47" s="94" t="s">
        <v>35</v>
      </c>
      <c r="D47" s="95">
        <v>20</v>
      </c>
      <c r="E47" s="148">
        <v>0</v>
      </c>
      <c r="F47" s="149">
        <v>0</v>
      </c>
      <c r="G47" s="149">
        <v>0</v>
      </c>
      <c r="H47" s="149">
        <v>0</v>
      </c>
      <c r="I47" s="149">
        <v>10121.021753837589</v>
      </c>
      <c r="J47" s="149">
        <v>83399.558434302482</v>
      </c>
      <c r="K47" s="149">
        <v>118769.68292083108</v>
      </c>
      <c r="L47" s="149">
        <v>32449.769964711868</v>
      </c>
      <c r="M47" s="149">
        <v>57240.401118988266</v>
      </c>
      <c r="N47" s="149">
        <v>70470.931953734427</v>
      </c>
      <c r="O47" s="149">
        <v>83384.028372266825</v>
      </c>
      <c r="P47" s="149">
        <v>91542.107879343006</v>
      </c>
      <c r="Q47" s="149">
        <v>83375.166284047475</v>
      </c>
      <c r="R47" s="149">
        <v>73756.722915902967</v>
      </c>
      <c r="S47" s="149">
        <v>76351.939085695805</v>
      </c>
      <c r="T47" s="149">
        <v>76481.253160153603</v>
      </c>
      <c r="U47" s="149">
        <v>72471.936410746392</v>
      </c>
      <c r="V47" s="149">
        <v>305116.74770167022</v>
      </c>
      <c r="W47" s="149">
        <v>342400.31662591512</v>
      </c>
      <c r="X47" s="149">
        <v>340266.03249144816</v>
      </c>
      <c r="Y47" s="149">
        <v>313052.06284405512</v>
      </c>
      <c r="Z47" s="149">
        <v>261614.53164426039</v>
      </c>
      <c r="AA47" s="149">
        <v>195305.86682671463</v>
      </c>
      <c r="AB47" s="150">
        <v>139119.2674180803</v>
      </c>
      <c r="AC47" s="151">
        <v>56533786.916134119</v>
      </c>
      <c r="AD47" s="1">
        <v>14350485.142911814</v>
      </c>
      <c r="AF47" s="1" t="s">
        <v>1</v>
      </c>
      <c r="AG47" s="1">
        <v>10</v>
      </c>
    </row>
    <row r="48" spans="1:33" ht="15" x14ac:dyDescent="0.2">
      <c r="A48" s="191"/>
      <c r="B48" s="194"/>
      <c r="C48" s="100" t="s">
        <v>36</v>
      </c>
      <c r="D48" s="101">
        <v>5</v>
      </c>
      <c r="E48" s="145">
        <v>63.125085392611794</v>
      </c>
      <c r="F48" s="146">
        <v>0</v>
      </c>
      <c r="G48" s="146">
        <v>0</v>
      </c>
      <c r="H48" s="146">
        <v>0</v>
      </c>
      <c r="I48" s="146">
        <v>0</v>
      </c>
      <c r="J48" s="146">
        <v>8026.4020877239291</v>
      </c>
      <c r="K48" s="146">
        <v>55605.169633342135</v>
      </c>
      <c r="L48" s="146">
        <v>2913.6494210030651</v>
      </c>
      <c r="M48" s="146">
        <v>36300.328290810401</v>
      </c>
      <c r="N48" s="146">
        <v>58155.602338626457</v>
      </c>
      <c r="O48" s="146">
        <v>73476.753937958114</v>
      </c>
      <c r="P48" s="146">
        <v>80260.577605862927</v>
      </c>
      <c r="Q48" s="146">
        <v>72839.046697311162</v>
      </c>
      <c r="R48" s="146">
        <v>53134.832936229053</v>
      </c>
      <c r="S48" s="146">
        <v>35714.640150070634</v>
      </c>
      <c r="T48" s="146">
        <v>24059.750828815391</v>
      </c>
      <c r="U48" s="146">
        <v>15406.48073368338</v>
      </c>
      <c r="V48" s="146">
        <v>260220.91285856502</v>
      </c>
      <c r="W48" s="146">
        <v>299627.0770475496</v>
      </c>
      <c r="X48" s="146">
        <v>295036.69094309153</v>
      </c>
      <c r="Y48" s="146">
        <v>265621.78808075888</v>
      </c>
      <c r="Z48" s="146">
        <v>225991.59325894798</v>
      </c>
      <c r="AA48" s="146">
        <v>177848.27254920074</v>
      </c>
      <c r="AB48" s="147">
        <v>131766.52997297788</v>
      </c>
      <c r="AC48" s="152">
        <v>10860346.122289605</v>
      </c>
      <c r="AD48" s="1">
        <v>2261308.3147018533</v>
      </c>
      <c r="AF48" s="1" t="s">
        <v>3</v>
      </c>
      <c r="AG48" s="1">
        <v>10</v>
      </c>
    </row>
    <row r="49" spans="1:33" ht="15" x14ac:dyDescent="0.2">
      <c r="A49" s="191"/>
      <c r="B49" s="194"/>
      <c r="C49" s="106" t="s">
        <v>37</v>
      </c>
      <c r="D49" s="107">
        <v>6</v>
      </c>
      <c r="E49" s="143">
        <v>0</v>
      </c>
      <c r="F49" s="143">
        <v>0</v>
      </c>
      <c r="G49" s="143">
        <v>0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  <c r="M49" s="143">
        <v>0</v>
      </c>
      <c r="N49" s="143">
        <v>168.01081837470215</v>
      </c>
      <c r="O49" s="143">
        <v>5859.5202421343511</v>
      </c>
      <c r="P49" s="143">
        <v>11034.678362087123</v>
      </c>
      <c r="Q49" s="143">
        <v>9403.6190394309524</v>
      </c>
      <c r="R49" s="143">
        <v>3333.5636306539623</v>
      </c>
      <c r="S49" s="143">
        <v>677.51170211532735</v>
      </c>
      <c r="T49" s="143">
        <v>0</v>
      </c>
      <c r="U49" s="143">
        <v>0</v>
      </c>
      <c r="V49" s="143">
        <v>218188.20328212381</v>
      </c>
      <c r="W49" s="143">
        <v>273742.9195879164</v>
      </c>
      <c r="X49" s="143">
        <v>282234.3865022338</v>
      </c>
      <c r="Y49" s="143">
        <v>264742.98775966855</v>
      </c>
      <c r="Z49" s="143">
        <v>221742.77221426048</v>
      </c>
      <c r="AA49" s="143">
        <v>164150.072248226</v>
      </c>
      <c r="AB49" s="144">
        <v>116410.2327127633</v>
      </c>
      <c r="AC49" s="153">
        <v>9430130.8686119318</v>
      </c>
      <c r="AD49" s="1">
        <v>182861.42276877852</v>
      </c>
      <c r="AF49" s="1" t="s">
        <v>2</v>
      </c>
      <c r="AG49" s="1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>
        <v>315.625426963059</v>
      </c>
      <c r="F50" s="109">
        <v>0</v>
      </c>
      <c r="G50" s="109">
        <v>0</v>
      </c>
      <c r="H50" s="109">
        <v>0</v>
      </c>
      <c r="I50" s="109">
        <v>202420.43507675178</v>
      </c>
      <c r="J50" s="109">
        <v>1708123.1791246692</v>
      </c>
      <c r="K50" s="109">
        <v>2653419.5065833321</v>
      </c>
      <c r="L50" s="109">
        <v>663563.6463992527</v>
      </c>
      <c r="M50" s="109">
        <v>1326309.6638338172</v>
      </c>
      <c r="N50" s="109">
        <v>1701204.715678069</v>
      </c>
      <c r="O50" s="109">
        <v>2070221.4585879329</v>
      </c>
      <c r="P50" s="109">
        <v>2298353.1157886973</v>
      </c>
      <c r="Q50" s="109">
        <v>2088120.2734040909</v>
      </c>
      <c r="R50" s="109">
        <v>1760810.0047831284</v>
      </c>
      <c r="S50" s="109">
        <v>1709677.0526769613</v>
      </c>
      <c r="T50" s="109">
        <v>1649923.8173471491</v>
      </c>
      <c r="U50" s="109">
        <v>1526471.1318833448</v>
      </c>
      <c r="V50" s="109">
        <v>8712568.7380189728</v>
      </c>
      <c r="W50" s="109">
        <v>9988599.235283548</v>
      </c>
      <c r="X50" s="109">
        <v>9973910.4235578235</v>
      </c>
      <c r="Y50" s="109">
        <v>9177608.1238429099</v>
      </c>
      <c r="Z50" s="109">
        <v>7692705.2324655112</v>
      </c>
      <c r="AA50" s="109">
        <v>5780259.1327696526</v>
      </c>
      <c r="AB50" s="142">
        <v>4139679.3945030752</v>
      </c>
      <c r="AC50" s="152">
        <v>76824263.907035649</v>
      </c>
      <c r="AD50" s="152">
        <v>16794654.880382445</v>
      </c>
    </row>
    <row r="51" spans="1:33" ht="15" x14ac:dyDescent="0.2">
      <c r="A51" s="193">
        <v>48884</v>
      </c>
      <c r="B51" s="194">
        <v>74476863.941365808</v>
      </c>
      <c r="C51" s="94" t="s">
        <v>35</v>
      </c>
      <c r="D51" s="95">
        <v>20</v>
      </c>
      <c r="E51" s="148">
        <v>0</v>
      </c>
      <c r="F51" s="149">
        <v>0</v>
      </c>
      <c r="G51" s="149">
        <v>0</v>
      </c>
      <c r="H51" s="149">
        <v>0</v>
      </c>
      <c r="I51" s="149">
        <v>6178.7180782274681</v>
      </c>
      <c r="J51" s="149">
        <v>74103.87697666655</v>
      </c>
      <c r="K51" s="149">
        <v>113517.03031833775</v>
      </c>
      <c r="L51" s="149">
        <v>29655.88080197767</v>
      </c>
      <c r="M51" s="149">
        <v>54808.735047148351</v>
      </c>
      <c r="N51" s="149">
        <v>66051.464044895416</v>
      </c>
      <c r="O51" s="149">
        <v>78776.675148250462</v>
      </c>
      <c r="P51" s="149">
        <v>88085.564071810935</v>
      </c>
      <c r="Q51" s="149">
        <v>80227.275278216766</v>
      </c>
      <c r="R51" s="149">
        <v>69796.966903148365</v>
      </c>
      <c r="S51" s="149">
        <v>74393.718732584995</v>
      </c>
      <c r="T51" s="149">
        <v>74263.587601829611</v>
      </c>
      <c r="U51" s="149">
        <v>71141.251784689332</v>
      </c>
      <c r="V51" s="149">
        <v>309808.49302910379</v>
      </c>
      <c r="W51" s="149">
        <v>345718.54297607997</v>
      </c>
      <c r="X51" s="149">
        <v>339220.91244620347</v>
      </c>
      <c r="Y51" s="149">
        <v>311897.80896828981</v>
      </c>
      <c r="Z51" s="149">
        <v>262572.63986642077</v>
      </c>
      <c r="AA51" s="149">
        <v>198714.94474823377</v>
      </c>
      <c r="AB51" s="150">
        <v>141869.17923812609</v>
      </c>
      <c r="AC51" s="151">
        <v>55816065.321204841</v>
      </c>
      <c r="AD51" s="1">
        <v>13744022.38829104</v>
      </c>
      <c r="AF51" s="1" t="s">
        <v>1</v>
      </c>
      <c r="AG51" s="1">
        <v>11</v>
      </c>
    </row>
    <row r="52" spans="1:33" ht="15" x14ac:dyDescent="0.2">
      <c r="A52" s="191"/>
      <c r="B52" s="194"/>
      <c r="C52" s="100" t="s">
        <v>36</v>
      </c>
      <c r="D52" s="101">
        <v>4</v>
      </c>
      <c r="E52" s="145">
        <v>0</v>
      </c>
      <c r="F52" s="146">
        <v>0</v>
      </c>
      <c r="G52" s="146">
        <v>0</v>
      </c>
      <c r="H52" s="146">
        <v>0</v>
      </c>
      <c r="I52" s="146">
        <v>0</v>
      </c>
      <c r="J52" s="146">
        <v>5574.8387163066873</v>
      </c>
      <c r="K52" s="146">
        <v>55519.475985896439</v>
      </c>
      <c r="L52" s="146">
        <v>0</v>
      </c>
      <c r="M52" s="146">
        <v>35622.371102755278</v>
      </c>
      <c r="N52" s="146">
        <v>56670.887460398189</v>
      </c>
      <c r="O52" s="146">
        <v>70672.609119441739</v>
      </c>
      <c r="P52" s="146">
        <v>76734.60222498182</v>
      </c>
      <c r="Q52" s="146">
        <v>69959.721172612175</v>
      </c>
      <c r="R52" s="146">
        <v>51746.315277701418</v>
      </c>
      <c r="S52" s="146">
        <v>35277.210369590699</v>
      </c>
      <c r="T52" s="146">
        <v>26284.195751295647</v>
      </c>
      <c r="U52" s="146">
        <v>19268.716595424252</v>
      </c>
      <c r="V52" s="146">
        <v>264904.20697747101</v>
      </c>
      <c r="W52" s="146">
        <v>300206.47440805181</v>
      </c>
      <c r="X52" s="146">
        <v>295302.16752598702</v>
      </c>
      <c r="Y52" s="146">
        <v>274826.32887567498</v>
      </c>
      <c r="Z52" s="146">
        <v>236332.05098244897</v>
      </c>
      <c r="AA52" s="146">
        <v>187236.93827615055</v>
      </c>
      <c r="AB52" s="147">
        <v>138225.11188628996</v>
      </c>
      <c r="AC52" s="152">
        <v>8801456.8908339143</v>
      </c>
      <c r="AD52" s="1">
        <v>1768946.5162968049</v>
      </c>
      <c r="AF52" s="1" t="s">
        <v>3</v>
      </c>
      <c r="AG52" s="1">
        <v>11</v>
      </c>
    </row>
    <row r="53" spans="1:33" ht="15" x14ac:dyDescent="0.2">
      <c r="A53" s="191"/>
      <c r="B53" s="194"/>
      <c r="C53" s="106" t="s">
        <v>37</v>
      </c>
      <c r="D53" s="107">
        <v>6</v>
      </c>
      <c r="E53" s="143">
        <v>0</v>
      </c>
      <c r="F53" s="143">
        <v>0</v>
      </c>
      <c r="G53" s="143">
        <v>0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  <c r="M53" s="143">
        <v>0</v>
      </c>
      <c r="N53" s="143">
        <v>832.33433794513496</v>
      </c>
      <c r="O53" s="143">
        <v>10478.489202337816</v>
      </c>
      <c r="P53" s="143">
        <v>19050.023764771391</v>
      </c>
      <c r="Q53" s="143">
        <v>18886.446998283984</v>
      </c>
      <c r="R53" s="143">
        <v>9132.8948207315207</v>
      </c>
      <c r="S53" s="143">
        <v>1724.6519767222539</v>
      </c>
      <c r="T53" s="143">
        <v>481.5171530243727</v>
      </c>
      <c r="U53" s="143">
        <v>904.97314338080469</v>
      </c>
      <c r="V53" s="143">
        <v>239547.62712211642</v>
      </c>
      <c r="W53" s="143">
        <v>280719.39647315932</v>
      </c>
      <c r="X53" s="143">
        <v>285089.24005303165</v>
      </c>
      <c r="Y53" s="143">
        <v>265837.65740205458</v>
      </c>
      <c r="Z53" s="143">
        <v>223155.16543674128</v>
      </c>
      <c r="AA53" s="143">
        <v>167966.08779788631</v>
      </c>
      <c r="AB53" s="144">
        <v>119417.11587232318</v>
      </c>
      <c r="AC53" s="153">
        <v>9859341.7293270603</v>
      </c>
      <c r="AD53" s="1">
        <v>368947.98838318366</v>
      </c>
      <c r="AF53" s="1" t="s">
        <v>2</v>
      </c>
      <c r="AG53" s="1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>
        <v>0</v>
      </c>
      <c r="F54" s="109">
        <v>0</v>
      </c>
      <c r="G54" s="109">
        <v>0</v>
      </c>
      <c r="H54" s="109">
        <v>0</v>
      </c>
      <c r="I54" s="109">
        <v>123574.36156454936</v>
      </c>
      <c r="J54" s="109">
        <v>1504376.8943985577</v>
      </c>
      <c r="K54" s="109">
        <v>2492418.5103103407</v>
      </c>
      <c r="L54" s="109">
        <v>593117.61603955342</v>
      </c>
      <c r="M54" s="109">
        <v>1238664.1853539883</v>
      </c>
      <c r="N54" s="109">
        <v>1552706.836767172</v>
      </c>
      <c r="O54" s="109">
        <v>1921094.874656803</v>
      </c>
      <c r="P54" s="109">
        <v>2182949.8329247744</v>
      </c>
      <c r="Q54" s="109">
        <v>1997703.0722444877</v>
      </c>
      <c r="R54" s="109">
        <v>1657721.968098162</v>
      </c>
      <c r="S54" s="109">
        <v>1639331.127990396</v>
      </c>
      <c r="T54" s="109">
        <v>1593297.637959921</v>
      </c>
      <c r="U54" s="109">
        <v>1505329.7409357682</v>
      </c>
      <c r="V54" s="109">
        <v>8693072.4512246586</v>
      </c>
      <c r="W54" s="109">
        <v>9799513.1359927636</v>
      </c>
      <c r="X54" s="109">
        <v>9676162.3593462072</v>
      </c>
      <c r="Y54" s="109">
        <v>8932287.4392808229</v>
      </c>
      <c r="Z54" s="109">
        <v>7535711.9938786589</v>
      </c>
      <c r="AA54" s="109">
        <v>5731043.1748565957</v>
      </c>
      <c r="AB54" s="142">
        <v>4106786.7275416208</v>
      </c>
      <c r="AC54" s="152">
        <v>74476863.941365808</v>
      </c>
      <c r="AD54" s="152">
        <v>15881916.89297103</v>
      </c>
    </row>
    <row r="55" spans="1:33" ht="15" x14ac:dyDescent="0.2">
      <c r="A55" s="193">
        <v>48914</v>
      </c>
      <c r="B55" s="194">
        <v>73098198.68615976</v>
      </c>
      <c r="C55" s="94" t="s">
        <v>35</v>
      </c>
      <c r="D55" s="95">
        <v>21</v>
      </c>
      <c r="E55" s="148">
        <v>0</v>
      </c>
      <c r="F55" s="149">
        <v>0</v>
      </c>
      <c r="G55" s="149">
        <v>0</v>
      </c>
      <c r="H55" s="149">
        <v>0</v>
      </c>
      <c r="I55" s="149">
        <v>914.997525670046</v>
      </c>
      <c r="J55" s="149">
        <v>30720.789702211699</v>
      </c>
      <c r="K55" s="149">
        <v>82154.260624504241</v>
      </c>
      <c r="L55" s="149">
        <v>23761.392638095531</v>
      </c>
      <c r="M55" s="149">
        <v>49603.083243867884</v>
      </c>
      <c r="N55" s="149">
        <v>65383.884068409665</v>
      </c>
      <c r="O55" s="149">
        <v>80168.655407181912</v>
      </c>
      <c r="P55" s="149">
        <v>89859.646616516708</v>
      </c>
      <c r="Q55" s="149">
        <v>85843.420042902901</v>
      </c>
      <c r="R55" s="149">
        <v>73101.895504216576</v>
      </c>
      <c r="S55" s="149">
        <v>69223.888340402453</v>
      </c>
      <c r="T55" s="149">
        <v>61509.070378663819</v>
      </c>
      <c r="U55" s="149">
        <v>55076.097729705689</v>
      </c>
      <c r="V55" s="149">
        <v>279631.13908267336</v>
      </c>
      <c r="W55" s="149">
        <v>327342.04246284167</v>
      </c>
      <c r="X55" s="149">
        <v>322959.75670023414</v>
      </c>
      <c r="Y55" s="149">
        <v>303225.10058537807</v>
      </c>
      <c r="Z55" s="149">
        <v>263962.37260069966</v>
      </c>
      <c r="AA55" s="149">
        <v>206542.54693607907</v>
      </c>
      <c r="AB55" s="150">
        <v>147886.55141146577</v>
      </c>
      <c r="AC55" s="151">
        <v>54996282.423636131</v>
      </c>
      <c r="AD55" s="1">
        <v>13724151.713369224</v>
      </c>
      <c r="AF55" s="1" t="s">
        <v>1</v>
      </c>
      <c r="AG55" s="1">
        <v>12</v>
      </c>
    </row>
    <row r="56" spans="1:33" ht="15" x14ac:dyDescent="0.2">
      <c r="A56" s="191"/>
      <c r="B56" s="194"/>
      <c r="C56" s="100" t="s">
        <v>36</v>
      </c>
      <c r="D56" s="101">
        <v>5</v>
      </c>
      <c r="E56" s="145">
        <v>4212.6105713826837</v>
      </c>
      <c r="F56" s="146">
        <v>0</v>
      </c>
      <c r="G56" s="146">
        <v>0</v>
      </c>
      <c r="H56" s="146">
        <v>0</v>
      </c>
      <c r="I56" s="146">
        <v>0</v>
      </c>
      <c r="J56" s="146">
        <v>3491.7724708476226</v>
      </c>
      <c r="K56" s="146">
        <v>33925.776332557711</v>
      </c>
      <c r="L56" s="146">
        <v>0</v>
      </c>
      <c r="M56" s="146">
        <v>19747.368962250977</v>
      </c>
      <c r="N56" s="146">
        <v>36429.214287691866</v>
      </c>
      <c r="O56" s="146">
        <v>48076.612266316297</v>
      </c>
      <c r="P56" s="146">
        <v>52117.483936647921</v>
      </c>
      <c r="Q56" s="146">
        <v>50138.631253272455</v>
      </c>
      <c r="R56" s="146">
        <v>35578.935019901561</v>
      </c>
      <c r="S56" s="146">
        <v>21719.554490443283</v>
      </c>
      <c r="T56" s="146">
        <v>13701.940524622738</v>
      </c>
      <c r="U56" s="146">
        <v>7643.3431808870628</v>
      </c>
      <c r="V56" s="146">
        <v>236856.6574075422</v>
      </c>
      <c r="W56" s="146">
        <v>293929.88724143407</v>
      </c>
      <c r="X56" s="146">
        <v>288286.98992832087</v>
      </c>
      <c r="Y56" s="146">
        <v>267123.51381038793</v>
      </c>
      <c r="Z56" s="146">
        <v>236041.16816888377</v>
      </c>
      <c r="AA56" s="146">
        <v>195304.21446769897</v>
      </c>
      <c r="AB56" s="147">
        <v>156288.5576762245</v>
      </c>
      <c r="AC56" s="152">
        <v>10003071.15998657</v>
      </c>
      <c r="AD56" s="1">
        <v>1425765.4196101706</v>
      </c>
      <c r="AF56" s="1" t="s">
        <v>3</v>
      </c>
      <c r="AG56" s="1">
        <v>12</v>
      </c>
    </row>
    <row r="57" spans="1:33" ht="15" x14ac:dyDescent="0.2">
      <c r="A57" s="191"/>
      <c r="B57" s="194"/>
      <c r="C57" s="106" t="s">
        <v>37</v>
      </c>
      <c r="D57" s="107">
        <v>5</v>
      </c>
      <c r="E57" s="143">
        <v>8927.5858418769094</v>
      </c>
      <c r="F57" s="143">
        <v>2873.4921250212183</v>
      </c>
      <c r="G57" s="143">
        <v>0</v>
      </c>
      <c r="H57" s="143">
        <v>0</v>
      </c>
      <c r="I57" s="143">
        <v>0</v>
      </c>
      <c r="J57" s="143">
        <v>0</v>
      </c>
      <c r="K57" s="143">
        <v>0</v>
      </c>
      <c r="L57" s="143">
        <v>0</v>
      </c>
      <c r="M57" s="143">
        <v>0</v>
      </c>
      <c r="N57" s="143">
        <v>0</v>
      </c>
      <c r="O57" s="143">
        <v>8894.5996967710198</v>
      </c>
      <c r="P57" s="143">
        <v>17574.985563957223</v>
      </c>
      <c r="Q57" s="143">
        <v>16905.868423224136</v>
      </c>
      <c r="R57" s="143">
        <v>8757.177214232961</v>
      </c>
      <c r="S57" s="143">
        <v>1447.4698376585147</v>
      </c>
      <c r="T57" s="143">
        <v>0</v>
      </c>
      <c r="U57" s="143">
        <v>0</v>
      </c>
      <c r="V57" s="143">
        <v>204267.84890344</v>
      </c>
      <c r="W57" s="143">
        <v>270562.26005403604</v>
      </c>
      <c r="X57" s="143">
        <v>274554.74122159544</v>
      </c>
      <c r="Y57" s="143">
        <v>267297.44913487672</v>
      </c>
      <c r="Z57" s="143">
        <v>229449.28733751224</v>
      </c>
      <c r="AA57" s="143">
        <v>175934.42185452089</v>
      </c>
      <c r="AB57" s="144">
        <v>132321.83329868718</v>
      </c>
      <c r="AC57" s="153">
        <v>8098845.1025370527</v>
      </c>
      <c r="AD57" s="1">
        <v>267900.50367921928</v>
      </c>
      <c r="AF57" s="1" t="s">
        <v>2</v>
      </c>
      <c r="AG57" s="1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>
        <v>65700.982066297962</v>
      </c>
      <c r="F58" s="109">
        <v>14367.46062510609</v>
      </c>
      <c r="G58" s="109">
        <v>0</v>
      </c>
      <c r="H58" s="109">
        <v>0</v>
      </c>
      <c r="I58" s="109">
        <v>19214.948039070965</v>
      </c>
      <c r="J58" s="109">
        <v>662595.44610068388</v>
      </c>
      <c r="K58" s="109">
        <v>1894868.3547773776</v>
      </c>
      <c r="L58" s="109">
        <v>498989.24540000613</v>
      </c>
      <c r="M58" s="109">
        <v>1140401.5929324804</v>
      </c>
      <c r="N58" s="109">
        <v>1555207.6368750622</v>
      </c>
      <c r="O58" s="109">
        <v>1968397.8233662567</v>
      </c>
      <c r="P58" s="109">
        <v>2235514.9264498767</v>
      </c>
      <c r="Q58" s="109">
        <v>2137934.319283444</v>
      </c>
      <c r="R58" s="109">
        <v>1756820.3667592208</v>
      </c>
      <c r="S58" s="109">
        <v>1569536.7767889604</v>
      </c>
      <c r="T58" s="109">
        <v>1360200.1805750539</v>
      </c>
      <c r="U58" s="109">
        <v>1194814.7682282547</v>
      </c>
      <c r="V58" s="109">
        <v>8077876.4522910509</v>
      </c>
      <c r="W58" s="109">
        <v>9696643.6281970255</v>
      </c>
      <c r="X58" s="109">
        <v>9596363.5464544985</v>
      </c>
      <c r="Y58" s="109">
        <v>9039831.9270192627</v>
      </c>
      <c r="Z58" s="109">
        <v>7870662.1021466721</v>
      </c>
      <c r="AA58" s="109">
        <v>6193586.6672687596</v>
      </c>
      <c r="AB58" s="142">
        <v>4548669.5345153399</v>
      </c>
      <c r="AC58" s="152">
        <v>73098198.68615976</v>
      </c>
      <c r="AD58" s="152">
        <v>15417817.636658615</v>
      </c>
    </row>
    <row r="59" spans="1:33" s="5" customFormat="1" x14ac:dyDescent="0.2">
      <c r="AD59" s="172">
        <v>184749438.21036994</v>
      </c>
    </row>
    <row r="60" spans="1:33" s="5" customFormat="1" ht="15.75" x14ac:dyDescent="0.2">
      <c r="B60" s="38" t="s">
        <v>44</v>
      </c>
      <c r="Z60" s="6"/>
      <c r="AA60" s="6"/>
      <c r="AB60" s="6"/>
    </row>
    <row r="61" spans="1:33" s="5" customFormat="1" ht="18" x14ac:dyDescent="0.25">
      <c r="B61" s="38" t="s">
        <v>51</v>
      </c>
      <c r="W61" s="37"/>
      <c r="Z61" s="7" t="s">
        <v>58</v>
      </c>
    </row>
  </sheetData>
  <mergeCells count="26">
    <mergeCell ref="D2:E2"/>
    <mergeCell ref="C9:D9"/>
    <mergeCell ref="A11:A14"/>
    <mergeCell ref="B11:B14"/>
    <mergeCell ref="A15:A18"/>
    <mergeCell ref="B15:B18"/>
    <mergeCell ref="A19:A22"/>
    <mergeCell ref="B19:B22"/>
    <mergeCell ref="A23:A26"/>
    <mergeCell ref="B23:B26"/>
    <mergeCell ref="A27:A30"/>
    <mergeCell ref="B27:B30"/>
    <mergeCell ref="A31:A34"/>
    <mergeCell ref="B31:B34"/>
    <mergeCell ref="A35:A38"/>
    <mergeCell ref="B35:B38"/>
    <mergeCell ref="A39:A42"/>
    <mergeCell ref="B39:B42"/>
    <mergeCell ref="A55:A58"/>
    <mergeCell ref="B55:B58"/>
    <mergeCell ref="A43:A46"/>
    <mergeCell ref="B43:B46"/>
    <mergeCell ref="A47:A50"/>
    <mergeCell ref="B47:B50"/>
    <mergeCell ref="A51:A54"/>
    <mergeCell ref="B51:B54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8A712-3FAE-4DDF-A28F-4EA7320947D7}">
  <sheetPr>
    <tabColor rgb="FF00B050"/>
    <pageSetUpPr fitToPage="1"/>
  </sheetPr>
  <dimension ref="A1:H43"/>
  <sheetViews>
    <sheetView showGridLines="0" topLeftCell="A9" zoomScale="70" zoomScaleNormal="70" zoomScaleSheetLayoutView="100" workbookViewId="0">
      <selection activeCell="D24" sqref="D24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63"/>
      <c r="D5" s="46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164"/>
      <c r="D7" s="49"/>
    </row>
    <row r="8" spans="1:8" ht="16.5" x14ac:dyDescent="0.25">
      <c r="B8" s="45" t="s">
        <v>59</v>
      </c>
      <c r="C8" s="34"/>
      <c r="D8" s="49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A13" s="67"/>
      <c r="B13" s="180" t="s">
        <v>111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2.5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7"/>
      <c r="B15" s="55" t="s">
        <v>31</v>
      </c>
      <c r="C15" s="42">
        <v>155197787.40151441</v>
      </c>
      <c r="D15" s="56">
        <v>1</v>
      </c>
      <c r="E15" s="168">
        <v>155197787.40151441</v>
      </c>
      <c r="F15" s="40"/>
    </row>
    <row r="16" spans="1:8" ht="15.75" x14ac:dyDescent="0.25">
      <c r="A16" s="57"/>
      <c r="B16" s="55" t="s">
        <v>39</v>
      </c>
      <c r="C16" s="42">
        <v>153514213.35862371</v>
      </c>
      <c r="D16" s="56">
        <v>1</v>
      </c>
      <c r="E16" s="168">
        <v>153514213.35862371</v>
      </c>
      <c r="F16" s="40"/>
    </row>
    <row r="17" spans="1:7" ht="15.75" x14ac:dyDescent="0.25">
      <c r="A17" s="57"/>
      <c r="B17" s="55" t="s">
        <v>40</v>
      </c>
      <c r="C17" s="42">
        <v>178015470.35499308</v>
      </c>
      <c r="D17" s="56">
        <v>1</v>
      </c>
      <c r="E17" s="168">
        <v>178015470.35499308</v>
      </c>
      <c r="F17" s="40"/>
    </row>
    <row r="18" spans="1:7" ht="15.75" x14ac:dyDescent="0.25">
      <c r="A18" s="57"/>
      <c r="B18" s="55" t="s">
        <v>41</v>
      </c>
      <c r="C18" s="42">
        <v>151420939.24385548</v>
      </c>
      <c r="D18" s="56">
        <v>1</v>
      </c>
      <c r="E18" s="168">
        <v>151420939.24385548</v>
      </c>
      <c r="F18" s="40"/>
    </row>
    <row r="19" spans="1:7" ht="15.75" x14ac:dyDescent="0.25">
      <c r="A19" s="57"/>
      <c r="B19" s="55" t="s">
        <v>42</v>
      </c>
      <c r="C19" s="42">
        <v>157801733.93251765</v>
      </c>
      <c r="D19" s="56">
        <v>1</v>
      </c>
      <c r="E19" s="168">
        <v>157801733.93251765</v>
      </c>
      <c r="F19" s="40"/>
    </row>
    <row r="20" spans="1:7" ht="15.75" x14ac:dyDescent="0.25">
      <c r="A20" s="57"/>
      <c r="B20" s="55" t="s">
        <v>43</v>
      </c>
      <c r="C20" s="42">
        <v>156604845.79064086</v>
      </c>
      <c r="D20" s="56">
        <v>1</v>
      </c>
      <c r="E20" s="168">
        <v>156604845.79064086</v>
      </c>
      <c r="F20" s="40"/>
    </row>
    <row r="21" spans="1:7" ht="15.75" x14ac:dyDescent="0.25">
      <c r="A21" s="57"/>
      <c r="B21" s="55" t="s">
        <v>45</v>
      </c>
      <c r="C21" s="42">
        <v>158928047.79918808</v>
      </c>
      <c r="D21" s="56">
        <v>1</v>
      </c>
      <c r="E21" s="168">
        <v>158928047.79918808</v>
      </c>
      <c r="F21" s="40"/>
    </row>
    <row r="22" spans="1:7" ht="15.75" x14ac:dyDescent="0.25">
      <c r="A22" s="57"/>
      <c r="B22" s="55" t="s">
        <v>46</v>
      </c>
      <c r="C22" s="42">
        <v>158453082.49637628</v>
      </c>
      <c r="D22" s="56">
        <v>1</v>
      </c>
      <c r="E22" s="168">
        <v>158453082.49637628</v>
      </c>
      <c r="F22" s="40"/>
    </row>
    <row r="23" spans="1:7" ht="15.75" x14ac:dyDescent="0.25">
      <c r="A23" s="57"/>
      <c r="B23" s="55" t="s">
        <v>47</v>
      </c>
      <c r="C23" s="42">
        <v>140331347.51792306</v>
      </c>
      <c r="D23" s="56">
        <v>1</v>
      </c>
      <c r="E23" s="168">
        <v>140331347.51792306</v>
      </c>
      <c r="F23" s="40"/>
    </row>
    <row r="24" spans="1:7" ht="15.75" x14ac:dyDescent="0.25">
      <c r="A24" s="57"/>
      <c r="B24" s="55" t="s">
        <v>48</v>
      </c>
      <c r="C24" s="42">
        <v>140553304.85486472</v>
      </c>
      <c r="D24" s="56">
        <v>1</v>
      </c>
      <c r="E24" s="168">
        <v>140553304.85486472</v>
      </c>
      <c r="F24" s="40"/>
    </row>
    <row r="25" spans="1:7" ht="15.75" x14ac:dyDescent="0.25">
      <c r="A25" s="57"/>
      <c r="B25" s="55" t="s">
        <v>49</v>
      </c>
      <c r="C25" s="42">
        <v>150019940.11937064</v>
      </c>
      <c r="D25" s="56">
        <v>1</v>
      </c>
      <c r="E25" s="168">
        <v>150019940.11937064</v>
      </c>
      <c r="F25" s="40"/>
    </row>
    <row r="26" spans="1:7" ht="15.75" x14ac:dyDescent="0.25">
      <c r="A26" s="57"/>
      <c r="B26" s="55" t="s">
        <v>50</v>
      </c>
      <c r="C26" s="42">
        <v>161023603.97312063</v>
      </c>
      <c r="D26" s="56">
        <v>1</v>
      </c>
      <c r="E26" s="168">
        <v>161023603.97312063</v>
      </c>
      <c r="F26" s="40"/>
    </row>
    <row r="27" spans="1:7" ht="15" x14ac:dyDescent="0.25">
      <c r="B27" s="58" t="s">
        <v>34</v>
      </c>
      <c r="C27" s="59">
        <v>1861864316.8429887</v>
      </c>
      <c r="D27" s="60"/>
      <c r="E27" s="169">
        <v>1861864316.8429887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ht="30" customHeight="1" x14ac:dyDescent="0.2">
      <c r="B37" s="186" t="s">
        <v>109</v>
      </c>
      <c r="C37" s="186"/>
      <c r="D37" s="186"/>
      <c r="E37" s="186"/>
      <c r="F37" s="186"/>
    </row>
    <row r="38" spans="2:6" s="173" customFormat="1" ht="18" customHeight="1" x14ac:dyDescent="0.2">
      <c r="B38" s="33" t="s">
        <v>100</v>
      </c>
      <c r="C38" s="33"/>
      <c r="D38" s="35"/>
      <c r="E38" s="33"/>
      <c r="F38" s="33"/>
    </row>
    <row r="39" spans="2:6" x14ac:dyDescent="0.2">
      <c r="B39" s="32" t="s">
        <v>76</v>
      </c>
      <c r="C39" s="33"/>
      <c r="D39" s="35"/>
      <c r="E39" s="33"/>
      <c r="F39" s="33"/>
    </row>
    <row r="40" spans="2:6" x14ac:dyDescent="0.2">
      <c r="B40" s="33"/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</sheetData>
  <sheetProtection selectLockedCells="1"/>
  <mergeCells count="8">
    <mergeCell ref="B35:F36"/>
    <mergeCell ref="B37:F37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A1972-6403-4699-B3A2-D4AF092A3C39}">
  <sheetPr>
    <tabColor theme="3" tint="0.39997558519241921"/>
    <pageSetUpPr fitToPage="1"/>
  </sheetPr>
  <dimension ref="A1:AG61"/>
  <sheetViews>
    <sheetView showGridLines="0" zoomScale="90" workbookViewId="0">
      <pane xSplit="4" ySplit="10" topLeftCell="E98" activePane="bottomRight" state="frozen"/>
      <selection activeCell="C26" sqref="C26"/>
      <selection pane="topRight" activeCell="C26" sqref="C26"/>
      <selection pane="bottomLeft" activeCell="C26" sqref="C26"/>
      <selection pane="bottomRight" activeCell="C26" sqref="C26"/>
    </sheetView>
  </sheetViews>
  <sheetFormatPr baseColWidth="10" defaultColWidth="0" defaultRowHeight="12.75" x14ac:dyDescent="0.2"/>
  <cols>
    <col min="1" max="1" width="8.28515625" style="1" customWidth="1"/>
    <col min="2" max="2" width="15.5703125" style="1" customWidth="1"/>
    <col min="3" max="4" width="13.28515625" style="1" customWidth="1"/>
    <col min="5" max="5" width="12.7109375" style="1" bestFit="1" customWidth="1"/>
    <col min="6" max="6" width="11.5703125" style="1" bestFit="1" customWidth="1"/>
    <col min="7" max="8" width="5.42578125" style="1" bestFit="1" customWidth="1"/>
    <col min="9" max="9" width="12.7109375" style="1" bestFit="1" customWidth="1"/>
    <col min="10" max="11" width="14.42578125" style="1" bestFit="1" customWidth="1"/>
    <col min="12" max="12" width="12.7109375" style="1" bestFit="1" customWidth="1"/>
    <col min="13" max="22" width="14.42578125" style="1" bestFit="1" customWidth="1"/>
    <col min="23" max="24" width="15.5703125" style="1" bestFit="1" customWidth="1"/>
    <col min="25" max="25" width="14.42578125" style="1" bestFit="1" customWidth="1"/>
    <col min="26" max="26" width="16" style="1" customWidth="1"/>
    <col min="27" max="28" width="14.42578125" style="1" bestFit="1" customWidth="1"/>
    <col min="29" max="29" width="17.7109375" style="1" customWidth="1"/>
    <col min="30" max="30" width="19.85546875" style="1" customWidth="1"/>
    <col min="31" max="31" width="3.42578125" style="1" hidden="1" customWidth="1"/>
    <col min="32" max="32" width="5.28515625" style="1" hidden="1" customWidth="1"/>
    <col min="33" max="33" width="9.85546875" style="1" hidden="1" customWidth="1"/>
    <col min="34" max="16384" width="3.42578125" style="1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">
        <v>110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83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>
        <v>2034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93" customFormat="1" ht="32.25" thickBot="1" x14ac:dyDescent="0.25">
      <c r="A10" s="3" t="s">
        <v>116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48945</v>
      </c>
      <c r="B11" s="194">
        <v>74561848.475136802</v>
      </c>
      <c r="C11" s="94" t="s">
        <v>35</v>
      </c>
      <c r="D11" s="95">
        <v>21</v>
      </c>
      <c r="E11" s="148">
        <v>0</v>
      </c>
      <c r="F11" s="149">
        <v>0</v>
      </c>
      <c r="G11" s="149">
        <v>0</v>
      </c>
      <c r="H11" s="149">
        <v>0</v>
      </c>
      <c r="I11" s="149">
        <v>6234.2048304215723</v>
      </c>
      <c r="J11" s="149">
        <v>51925.996286228074</v>
      </c>
      <c r="K11" s="149">
        <v>92568.13940229459</v>
      </c>
      <c r="L11" s="149">
        <v>24866.028001271017</v>
      </c>
      <c r="M11" s="149">
        <v>50357.725574075943</v>
      </c>
      <c r="N11" s="149">
        <v>66728.123157770591</v>
      </c>
      <c r="O11" s="149">
        <v>82869.856782924719</v>
      </c>
      <c r="P11" s="149">
        <v>92576.483523522053</v>
      </c>
      <c r="Q11" s="149">
        <v>87671.845299688663</v>
      </c>
      <c r="R11" s="149">
        <v>77072.963003608136</v>
      </c>
      <c r="S11" s="149">
        <v>73982.288997693555</v>
      </c>
      <c r="T11" s="149">
        <v>67303.552316150424</v>
      </c>
      <c r="U11" s="149">
        <v>59860.158976562394</v>
      </c>
      <c r="V11" s="149">
        <v>276943.73693819367</v>
      </c>
      <c r="W11" s="149">
        <v>321414.02743152605</v>
      </c>
      <c r="X11" s="149">
        <v>336759.0643536463</v>
      </c>
      <c r="Y11" s="149">
        <v>313213.63564195839</v>
      </c>
      <c r="Z11" s="149">
        <v>264119.7677615619</v>
      </c>
      <c r="AA11" s="149">
        <v>199857.07728010198</v>
      </c>
      <c r="AB11" s="150">
        <v>144710.69515174269</v>
      </c>
      <c r="AC11" s="151">
        <v>56511742.78492979</v>
      </c>
      <c r="AD11" s="1">
        <v>14349069.53829862</v>
      </c>
      <c r="AF11" s="1" t="s">
        <v>1</v>
      </c>
      <c r="AG11" s="1">
        <v>1</v>
      </c>
    </row>
    <row r="12" spans="1:33" ht="15" x14ac:dyDescent="0.2">
      <c r="A12" s="191"/>
      <c r="B12" s="194"/>
      <c r="C12" s="100" t="s">
        <v>36</v>
      </c>
      <c r="D12" s="101">
        <v>4</v>
      </c>
      <c r="E12" s="145">
        <v>1723.602944949605</v>
      </c>
      <c r="F12" s="146">
        <v>0</v>
      </c>
      <c r="G12" s="146">
        <v>0</v>
      </c>
      <c r="H12" s="146">
        <v>0</v>
      </c>
      <c r="I12" s="146">
        <v>0</v>
      </c>
      <c r="J12" s="146">
        <v>12031.315265591771</v>
      </c>
      <c r="K12" s="146">
        <v>45386.090606309059</v>
      </c>
      <c r="L12" s="146">
        <v>0</v>
      </c>
      <c r="M12" s="146">
        <v>27125.234842034635</v>
      </c>
      <c r="N12" s="146">
        <v>50158.776444393778</v>
      </c>
      <c r="O12" s="146">
        <v>66826.311068798343</v>
      </c>
      <c r="P12" s="146">
        <v>76378.605064042422</v>
      </c>
      <c r="Q12" s="146">
        <v>69484.356077542485</v>
      </c>
      <c r="R12" s="146">
        <v>51006.416099911301</v>
      </c>
      <c r="S12" s="146">
        <v>31221.030454710602</v>
      </c>
      <c r="T12" s="146">
        <v>19138.185434319294</v>
      </c>
      <c r="U12" s="146">
        <v>11992.977187062566</v>
      </c>
      <c r="V12" s="146">
        <v>237939.23867968153</v>
      </c>
      <c r="W12" s="146">
        <v>285041.27839097759</v>
      </c>
      <c r="X12" s="146">
        <v>298336.67890077614</v>
      </c>
      <c r="Y12" s="146">
        <v>279848.783360172</v>
      </c>
      <c r="Z12" s="146">
        <v>243182.62705836314</v>
      </c>
      <c r="AA12" s="146">
        <v>194605.15303217591</v>
      </c>
      <c r="AB12" s="147">
        <v>150309.92717791998</v>
      </c>
      <c r="AC12" s="152">
        <v>8606946.352358928</v>
      </c>
      <c r="AD12" s="1">
        <v>1613327.5706912617</v>
      </c>
      <c r="AF12" s="1" t="s">
        <v>3</v>
      </c>
      <c r="AG12" s="1">
        <v>1</v>
      </c>
    </row>
    <row r="13" spans="1:33" ht="15" x14ac:dyDescent="0.2">
      <c r="A13" s="191"/>
      <c r="B13" s="194"/>
      <c r="C13" s="106" t="s">
        <v>37</v>
      </c>
      <c r="D13" s="107">
        <v>6</v>
      </c>
      <c r="E13" s="143">
        <v>7546.6113990294189</v>
      </c>
      <c r="F13" s="143">
        <v>2384.9897533654239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1146.0075892147527</v>
      </c>
      <c r="O13" s="143">
        <v>8992.3395392895309</v>
      </c>
      <c r="P13" s="143">
        <v>14756.396285212908</v>
      </c>
      <c r="Q13" s="143">
        <v>15946.484844569035</v>
      </c>
      <c r="R13" s="143">
        <v>9729.9426515888081</v>
      </c>
      <c r="S13" s="143">
        <v>719.5112788038191</v>
      </c>
      <c r="T13" s="143">
        <v>0</v>
      </c>
      <c r="U13" s="143">
        <v>0</v>
      </c>
      <c r="V13" s="143">
        <v>199283.79283234038</v>
      </c>
      <c r="W13" s="143">
        <v>251452.6462121869</v>
      </c>
      <c r="X13" s="143">
        <v>277070.85776082956</v>
      </c>
      <c r="Y13" s="143">
        <v>263989.44228397048</v>
      </c>
      <c r="Z13" s="143">
        <v>225062.23286465174</v>
      </c>
      <c r="AA13" s="143">
        <v>172102.45342638108</v>
      </c>
      <c r="AB13" s="144">
        <v>123676.18091991071</v>
      </c>
      <c r="AC13" s="153">
        <v>9443159.3378480691</v>
      </c>
      <c r="AD13" s="1">
        <v>307744.09313207306</v>
      </c>
      <c r="AF13" s="1" t="s">
        <v>2</v>
      </c>
      <c r="AG13" s="1">
        <v>1</v>
      </c>
    </row>
    <row r="14" spans="1:33" ht="15.75" thickBot="1" x14ac:dyDescent="0.25">
      <c r="A14" s="192"/>
      <c r="B14" s="195"/>
      <c r="C14" s="122" t="s">
        <v>34</v>
      </c>
      <c r="D14" s="123">
        <v>31</v>
      </c>
      <c r="E14" s="109">
        <v>52174.080173974937</v>
      </c>
      <c r="F14" s="109">
        <v>14309.938520192543</v>
      </c>
      <c r="G14" s="109">
        <v>0</v>
      </c>
      <c r="H14" s="109">
        <v>0</v>
      </c>
      <c r="I14" s="109">
        <v>130918.30143885301</v>
      </c>
      <c r="J14" s="109">
        <v>1138571.1830731567</v>
      </c>
      <c r="K14" s="109">
        <v>2125475.2898734226</v>
      </c>
      <c r="L14" s="109">
        <v>522186.58802669134</v>
      </c>
      <c r="M14" s="109">
        <v>1166013.1764237334</v>
      </c>
      <c r="N14" s="109">
        <v>1608801.7376260462</v>
      </c>
      <c r="O14" s="109">
        <v>2061526.2739523496</v>
      </c>
      <c r="P14" s="109">
        <v>2338158.9519614102</v>
      </c>
      <c r="Q14" s="109">
        <v>2214725.0846710461</v>
      </c>
      <c r="R14" s="109">
        <v>1880937.543384949</v>
      </c>
      <c r="S14" s="109">
        <v>1682829.2584432298</v>
      </c>
      <c r="T14" s="109">
        <v>1489927.3403764362</v>
      </c>
      <c r="U14" s="109">
        <v>1305035.2472560606</v>
      </c>
      <c r="V14" s="109">
        <v>7963278.1874148352</v>
      </c>
      <c r="W14" s="109">
        <v>9398575.566899078</v>
      </c>
      <c r="X14" s="109">
        <v>9927712.2135946546</v>
      </c>
      <c r="Y14" s="109">
        <v>9280818.1356256381</v>
      </c>
      <c r="Z14" s="109">
        <v>7869619.0284141619</v>
      </c>
      <c r="AA14" s="109">
        <v>6008033.9555691322</v>
      </c>
      <c r="AB14" s="142">
        <v>4382221.392417741</v>
      </c>
      <c r="AC14" s="152">
        <v>74561848.475136787</v>
      </c>
      <c r="AD14" s="152">
        <v>16270141.202121954</v>
      </c>
    </row>
    <row r="15" spans="1:33" ht="15" x14ac:dyDescent="0.2">
      <c r="A15" s="191">
        <v>48976</v>
      </c>
      <c r="B15" s="194">
        <v>77034178.706359878</v>
      </c>
      <c r="C15" s="94" t="s">
        <v>35</v>
      </c>
      <c r="D15" s="95">
        <v>20</v>
      </c>
      <c r="E15" s="148">
        <v>0</v>
      </c>
      <c r="F15" s="149">
        <v>0</v>
      </c>
      <c r="G15" s="149">
        <v>0</v>
      </c>
      <c r="H15" s="149">
        <v>0</v>
      </c>
      <c r="I15" s="149">
        <v>25250.528360000768</v>
      </c>
      <c r="J15" s="149">
        <v>122478.51542434403</v>
      </c>
      <c r="K15" s="149">
        <v>139682.55046150263</v>
      </c>
      <c r="L15" s="149">
        <v>39110.339534599145</v>
      </c>
      <c r="M15" s="149">
        <v>62470.398981442704</v>
      </c>
      <c r="N15" s="149">
        <v>75510.587064994543</v>
      </c>
      <c r="O15" s="149">
        <v>90341.938643165646</v>
      </c>
      <c r="P15" s="149">
        <v>99077.289398988898</v>
      </c>
      <c r="Q15" s="149">
        <v>86243.312544049317</v>
      </c>
      <c r="R15" s="149">
        <v>78137.284439753988</v>
      </c>
      <c r="S15" s="149">
        <v>79091.705678592611</v>
      </c>
      <c r="T15" s="149">
        <v>80622.956250001705</v>
      </c>
      <c r="U15" s="149">
        <v>75136.436846049706</v>
      </c>
      <c r="V15" s="149">
        <v>295142.47886748362</v>
      </c>
      <c r="W15" s="149">
        <v>339644.64383435406</v>
      </c>
      <c r="X15" s="149">
        <v>362959.27924925985</v>
      </c>
      <c r="Y15" s="149">
        <v>336382.43106778659</v>
      </c>
      <c r="Z15" s="149">
        <v>277941.9630229887</v>
      </c>
      <c r="AA15" s="149">
        <v>201950.26002866621</v>
      </c>
      <c r="AB15" s="150">
        <v>143694.54137737336</v>
      </c>
      <c r="AC15" s="151">
        <v>60217388.821507975</v>
      </c>
      <c r="AD15" s="1">
        <v>15314844.987632763</v>
      </c>
      <c r="AF15" s="1" t="s">
        <v>1</v>
      </c>
      <c r="AG15" s="1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>
        <v>1425.4614958969978</v>
      </c>
      <c r="F16" s="146">
        <v>0</v>
      </c>
      <c r="G16" s="146">
        <v>0</v>
      </c>
      <c r="H16" s="146">
        <v>0</v>
      </c>
      <c r="I16" s="146">
        <v>0</v>
      </c>
      <c r="J16" s="146">
        <v>21604.314370353237</v>
      </c>
      <c r="K16" s="146">
        <v>67431.685802984066</v>
      </c>
      <c r="L16" s="146">
        <v>5097.6263807335208</v>
      </c>
      <c r="M16" s="146">
        <v>44628.901863132378</v>
      </c>
      <c r="N16" s="146">
        <v>71348.077499875246</v>
      </c>
      <c r="O16" s="146">
        <v>87941.539601870536</v>
      </c>
      <c r="P16" s="146">
        <v>94566.451677648045</v>
      </c>
      <c r="Q16" s="146">
        <v>87456.133505273145</v>
      </c>
      <c r="R16" s="146">
        <v>65731.019728622501</v>
      </c>
      <c r="S16" s="146">
        <v>45839.801644203406</v>
      </c>
      <c r="T16" s="146">
        <v>32017.528197043826</v>
      </c>
      <c r="U16" s="146">
        <v>21099.788858715085</v>
      </c>
      <c r="V16" s="146">
        <v>254093.45358765297</v>
      </c>
      <c r="W16" s="146">
        <v>300158.65904017567</v>
      </c>
      <c r="X16" s="146">
        <v>319086.57554409956</v>
      </c>
      <c r="Y16" s="146">
        <v>300709.83274850092</v>
      </c>
      <c r="Z16" s="146">
        <v>257721.39838647872</v>
      </c>
      <c r="AA16" s="146">
        <v>203571.59500878403</v>
      </c>
      <c r="AB16" s="147">
        <v>152561.94614598187</v>
      </c>
      <c r="AC16" s="152">
        <v>9736367.1643521041</v>
      </c>
      <c r="AD16" s="1">
        <v>2222907.4758284711</v>
      </c>
      <c r="AF16" s="1" t="s">
        <v>3</v>
      </c>
      <c r="AG16" s="1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>
        <v>546.08273781619221</v>
      </c>
      <c r="F17" s="143">
        <v>0</v>
      </c>
      <c r="G17" s="143">
        <v>0</v>
      </c>
      <c r="H17" s="143">
        <v>0</v>
      </c>
      <c r="I17" s="143">
        <v>0</v>
      </c>
      <c r="J17" s="143">
        <v>0</v>
      </c>
      <c r="K17" s="143">
        <v>579.93082183240051</v>
      </c>
      <c r="L17" s="143">
        <v>0</v>
      </c>
      <c r="M17" s="143">
        <v>0</v>
      </c>
      <c r="N17" s="143">
        <v>1468.0031583876407</v>
      </c>
      <c r="O17" s="143">
        <v>21086.200604434405</v>
      </c>
      <c r="P17" s="143">
        <v>28839.112969108497</v>
      </c>
      <c r="Q17" s="143">
        <v>27702.461069061206</v>
      </c>
      <c r="R17" s="143">
        <v>17405.665381379342</v>
      </c>
      <c r="S17" s="143">
        <v>3232.4750144345021</v>
      </c>
      <c r="T17" s="143">
        <v>0</v>
      </c>
      <c r="U17" s="143">
        <v>0</v>
      </c>
      <c r="V17" s="143">
        <v>230023.6548404705</v>
      </c>
      <c r="W17" s="143">
        <v>281250.65507218253</v>
      </c>
      <c r="X17" s="143">
        <v>311869.78569673555</v>
      </c>
      <c r="Y17" s="143">
        <v>293680.54390652949</v>
      </c>
      <c r="Z17" s="143">
        <v>245949.34779107661</v>
      </c>
      <c r="AA17" s="143">
        <v>179728.60447154546</v>
      </c>
      <c r="AB17" s="144">
        <v>126743.15658995928</v>
      </c>
      <c r="AC17" s="153">
        <v>7080422.7204998145</v>
      </c>
      <c r="AD17" s="1">
        <v>398935.67278722237</v>
      </c>
      <c r="AF17" s="1" t="s">
        <v>2</v>
      </c>
      <c r="AG17" s="1">
        <v>2</v>
      </c>
    </row>
    <row r="18" spans="1:33" ht="15.75" thickBot="1" x14ac:dyDescent="0.25">
      <c r="A18" s="192"/>
      <c r="B18" s="195"/>
      <c r="C18" s="112" t="s">
        <v>34</v>
      </c>
      <c r="D18" s="113">
        <v>28</v>
      </c>
      <c r="E18" s="109">
        <v>7886.1769348527596</v>
      </c>
      <c r="F18" s="109">
        <v>0</v>
      </c>
      <c r="G18" s="109">
        <v>0</v>
      </c>
      <c r="H18" s="109">
        <v>0</v>
      </c>
      <c r="I18" s="109">
        <v>505010.56720001536</v>
      </c>
      <c r="J18" s="109">
        <v>2535987.5659682937</v>
      </c>
      <c r="K18" s="109">
        <v>3065697.4757293183</v>
      </c>
      <c r="L18" s="109">
        <v>802597.29621491709</v>
      </c>
      <c r="M18" s="109">
        <v>1427923.5870813834</v>
      </c>
      <c r="N18" s="109">
        <v>1801476.0639329422</v>
      </c>
      <c r="O18" s="109">
        <v>2242949.7336885324</v>
      </c>
      <c r="P18" s="109">
        <v>2475168.0465668039</v>
      </c>
      <c r="Q18" s="109">
        <v>2185500.6291783238</v>
      </c>
      <c r="R18" s="109">
        <v>1895292.4292350872</v>
      </c>
      <c r="S18" s="109">
        <v>1778123.2202064039</v>
      </c>
      <c r="T18" s="109">
        <v>1740529.2377882092</v>
      </c>
      <c r="U18" s="109">
        <v>1587127.8923558546</v>
      </c>
      <c r="V18" s="109">
        <v>7839318.0110621657</v>
      </c>
      <c r="W18" s="109">
        <v>9118530.1331365146</v>
      </c>
      <c r="X18" s="109">
        <v>9783011.0299485363</v>
      </c>
      <c r="Y18" s="109">
        <v>9105210.1279758532</v>
      </c>
      <c r="Z18" s="109">
        <v>7573522.2451699954</v>
      </c>
      <c r="AA18" s="109">
        <v>5572205.9984946419</v>
      </c>
      <c r="AB18" s="142">
        <v>3991111.238491232</v>
      </c>
      <c r="AC18" s="152">
        <v>77034178.706359893</v>
      </c>
      <c r="AD18" s="152">
        <v>17936688.136248458</v>
      </c>
    </row>
    <row r="19" spans="1:33" ht="15" x14ac:dyDescent="0.2">
      <c r="A19" s="193">
        <v>49004</v>
      </c>
      <c r="B19" s="194">
        <v>79666660.049940467</v>
      </c>
      <c r="C19" s="94" t="s">
        <v>35</v>
      </c>
      <c r="D19" s="95">
        <v>22</v>
      </c>
      <c r="E19" s="148">
        <v>0</v>
      </c>
      <c r="F19" s="149">
        <v>0</v>
      </c>
      <c r="G19" s="149">
        <v>0</v>
      </c>
      <c r="H19" s="149">
        <v>0</v>
      </c>
      <c r="I19" s="149">
        <v>20489.265696672617</v>
      </c>
      <c r="J19" s="149">
        <v>115658.46933963471</v>
      </c>
      <c r="K19" s="149">
        <v>132281.66314921848</v>
      </c>
      <c r="L19" s="149">
        <v>34480.463965301322</v>
      </c>
      <c r="M19" s="149">
        <v>55717.570702639874</v>
      </c>
      <c r="N19" s="149">
        <v>66962.44260582795</v>
      </c>
      <c r="O19" s="149">
        <v>80646.826856495536</v>
      </c>
      <c r="P19" s="149">
        <v>86471.903945996077</v>
      </c>
      <c r="Q19" s="149">
        <v>75871.788313032244</v>
      </c>
      <c r="R19" s="149">
        <v>67995.42967771148</v>
      </c>
      <c r="S19" s="149">
        <v>72573.627550047808</v>
      </c>
      <c r="T19" s="149">
        <v>72064.730558024981</v>
      </c>
      <c r="U19" s="149">
        <v>66507.125052958741</v>
      </c>
      <c r="V19" s="149">
        <v>286359.74655638705</v>
      </c>
      <c r="W19" s="149">
        <v>329453.85406601412</v>
      </c>
      <c r="X19" s="149">
        <v>345587.07539711968</v>
      </c>
      <c r="Y19" s="149">
        <v>320620.12454397354</v>
      </c>
      <c r="Z19" s="149">
        <v>266006.64853994496</v>
      </c>
      <c r="AA19" s="149">
        <v>196012.15887711436</v>
      </c>
      <c r="AB19" s="150">
        <v>140359.39645771435</v>
      </c>
      <c r="AC19" s="151">
        <v>62306646.860740252</v>
      </c>
      <c r="AD19" s="1">
        <v>14944422.00301679</v>
      </c>
      <c r="AF19" s="1" t="s">
        <v>1</v>
      </c>
      <c r="AG19" s="1">
        <v>3</v>
      </c>
    </row>
    <row r="20" spans="1:33" ht="15" x14ac:dyDescent="0.2">
      <c r="A20" s="191"/>
      <c r="B20" s="194"/>
      <c r="C20" s="100" t="s">
        <v>36</v>
      </c>
      <c r="D20" s="101">
        <v>4</v>
      </c>
      <c r="E20" s="145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13206.162410942774</v>
      </c>
      <c r="K20" s="146">
        <v>60060.198210833674</v>
      </c>
      <c r="L20" s="146">
        <v>228.33977922631303</v>
      </c>
      <c r="M20" s="146">
        <v>37464.084173454292</v>
      </c>
      <c r="N20" s="146">
        <v>62037.169714318276</v>
      </c>
      <c r="O20" s="146">
        <v>78606.876506666173</v>
      </c>
      <c r="P20" s="146">
        <v>83706.907952533176</v>
      </c>
      <c r="Q20" s="146">
        <v>77087.060914693706</v>
      </c>
      <c r="R20" s="146">
        <v>56022.79788400665</v>
      </c>
      <c r="S20" s="146">
        <v>36330.052454052246</v>
      </c>
      <c r="T20" s="146">
        <v>26340.13630097661</v>
      </c>
      <c r="U20" s="146">
        <v>19814.702318774951</v>
      </c>
      <c r="V20" s="146">
        <v>249340.87524704507</v>
      </c>
      <c r="W20" s="146">
        <v>291488.70861674362</v>
      </c>
      <c r="X20" s="146">
        <v>305577.49911787489</v>
      </c>
      <c r="Y20" s="146">
        <v>284290.71959904593</v>
      </c>
      <c r="Z20" s="146">
        <v>244966.18801801829</v>
      </c>
      <c r="AA20" s="146">
        <v>192707.38426725744</v>
      </c>
      <c r="AB20" s="147">
        <v>144282.24684412166</v>
      </c>
      <c r="AC20" s="152">
        <v>9054232.4413223434</v>
      </c>
      <c r="AD20" s="1">
        <v>1910552.5119948094</v>
      </c>
      <c r="AF20" s="1" t="s">
        <v>3</v>
      </c>
      <c r="AG20" s="1">
        <v>3</v>
      </c>
    </row>
    <row r="21" spans="1:33" ht="15" x14ac:dyDescent="0.2">
      <c r="A21" s="191"/>
      <c r="B21" s="194"/>
      <c r="C21" s="106" t="s">
        <v>37</v>
      </c>
      <c r="D21" s="107">
        <v>5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10850.816885165121</v>
      </c>
      <c r="P21" s="143">
        <v>21219.614989862079</v>
      </c>
      <c r="Q21" s="143">
        <v>22056.571315812216</v>
      </c>
      <c r="R21" s="143">
        <v>14191.864802116197</v>
      </c>
      <c r="S21" s="143">
        <v>1973.9398575947034</v>
      </c>
      <c r="T21" s="143">
        <v>0</v>
      </c>
      <c r="U21" s="143">
        <v>0</v>
      </c>
      <c r="V21" s="143">
        <v>218507.17246697861</v>
      </c>
      <c r="W21" s="143">
        <v>272369.07149931422</v>
      </c>
      <c r="X21" s="143">
        <v>296095.09153091721</v>
      </c>
      <c r="Y21" s="143">
        <v>278177.60241721338</v>
      </c>
      <c r="Z21" s="143">
        <v>232718.52433879519</v>
      </c>
      <c r="AA21" s="143">
        <v>172382.04141982831</v>
      </c>
      <c r="AB21" s="144">
        <v>120613.83805197295</v>
      </c>
      <c r="AC21" s="153">
        <v>8305780.7478778511</v>
      </c>
      <c r="AD21" s="1">
        <v>351464.03925275151</v>
      </c>
      <c r="AF21" s="1" t="s">
        <v>2</v>
      </c>
      <c r="AG21" s="1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>
        <v>0</v>
      </c>
      <c r="F22" s="109">
        <v>0</v>
      </c>
      <c r="G22" s="109">
        <v>0</v>
      </c>
      <c r="H22" s="109">
        <v>0</v>
      </c>
      <c r="I22" s="109">
        <v>450763.84532679757</v>
      </c>
      <c r="J22" s="109">
        <v>2597310.9751157346</v>
      </c>
      <c r="K22" s="109">
        <v>3150437.3821261413</v>
      </c>
      <c r="L22" s="109">
        <v>759483.56635353435</v>
      </c>
      <c r="M22" s="109">
        <v>1375642.8921518945</v>
      </c>
      <c r="N22" s="109">
        <v>1721322.416185488</v>
      </c>
      <c r="O22" s="109">
        <v>2142911.7812953922</v>
      </c>
      <c r="P22" s="109">
        <v>2343307.5935713565</v>
      </c>
      <c r="Q22" s="109">
        <v>2087810.4431245453</v>
      </c>
      <c r="R22" s="109">
        <v>1790949.9684562602</v>
      </c>
      <c r="S22" s="109">
        <v>1751809.7152052345</v>
      </c>
      <c r="T22" s="109">
        <v>1690784.6174804561</v>
      </c>
      <c r="U22" s="109">
        <v>1542415.560440192</v>
      </c>
      <c r="V22" s="109">
        <v>8389813.7875635885</v>
      </c>
      <c r="W22" s="109">
        <v>9775784.9814158566</v>
      </c>
      <c r="X22" s="109">
        <v>10305701.112862719</v>
      </c>
      <c r="Y22" s="109">
        <v>9581693.6304496694</v>
      </c>
      <c r="Z22" s="109">
        <v>7995603.6416448392</v>
      </c>
      <c r="AA22" s="109">
        <v>5945007.2394646872</v>
      </c>
      <c r="AB22" s="142">
        <v>4268104.8997060666</v>
      </c>
      <c r="AC22" s="152">
        <v>79666660.049940452</v>
      </c>
      <c r="AD22" s="152">
        <v>17206438.554264352</v>
      </c>
    </row>
    <row r="23" spans="1:33" ht="15" x14ac:dyDescent="0.2">
      <c r="A23" s="193">
        <v>49035</v>
      </c>
      <c r="B23" s="194">
        <v>77370596.515586093</v>
      </c>
      <c r="C23" s="94" t="s">
        <v>35</v>
      </c>
      <c r="D23" s="95">
        <v>18</v>
      </c>
      <c r="E23" s="148">
        <v>0</v>
      </c>
      <c r="F23" s="149">
        <v>0</v>
      </c>
      <c r="G23" s="149">
        <v>0</v>
      </c>
      <c r="H23" s="149">
        <v>0</v>
      </c>
      <c r="I23" s="149">
        <v>271.62117362102276</v>
      </c>
      <c r="J23" s="149">
        <v>91302.50017139886</v>
      </c>
      <c r="K23" s="149">
        <v>124335.61523623053</v>
      </c>
      <c r="L23" s="149">
        <v>29937.668314110422</v>
      </c>
      <c r="M23" s="149">
        <v>59522.076980759724</v>
      </c>
      <c r="N23" s="149">
        <v>77249.183428859091</v>
      </c>
      <c r="O23" s="149">
        <v>93025.497880314389</v>
      </c>
      <c r="P23" s="149">
        <v>102885.059620257</v>
      </c>
      <c r="Q23" s="149">
        <v>91025.214530505662</v>
      </c>
      <c r="R23" s="149">
        <v>81276.775178456111</v>
      </c>
      <c r="S23" s="149">
        <v>82774.68127231863</v>
      </c>
      <c r="T23" s="149">
        <v>81559.617405740195</v>
      </c>
      <c r="U23" s="149">
        <v>77884.982680562476</v>
      </c>
      <c r="V23" s="149">
        <v>308700.95291060692</v>
      </c>
      <c r="W23" s="149">
        <v>361416.0252616154</v>
      </c>
      <c r="X23" s="149">
        <v>376618.11749620299</v>
      </c>
      <c r="Y23" s="149">
        <v>346371.01600587036</v>
      </c>
      <c r="Z23" s="149">
        <v>288828.82064445235</v>
      </c>
      <c r="AA23" s="149">
        <v>210549.22239505404</v>
      </c>
      <c r="AB23" s="150">
        <v>142657.70685548268</v>
      </c>
      <c r="AC23" s="151">
        <v>54507462.397963539</v>
      </c>
      <c r="AD23" s="1">
        <v>13988533.631253906</v>
      </c>
      <c r="AF23" s="1" t="s">
        <v>1</v>
      </c>
      <c r="AG23" s="1">
        <v>4</v>
      </c>
    </row>
    <row r="24" spans="1:33" ht="15" x14ac:dyDescent="0.2">
      <c r="A24" s="191"/>
      <c r="B24" s="194"/>
      <c r="C24" s="100" t="s">
        <v>36</v>
      </c>
      <c r="D24" s="101">
        <v>5</v>
      </c>
      <c r="E24" s="145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1191.2529356380753</v>
      </c>
      <c r="K24" s="146">
        <v>43379.148878510845</v>
      </c>
      <c r="L24" s="146">
        <v>0</v>
      </c>
      <c r="M24" s="146">
        <v>32225.596318805019</v>
      </c>
      <c r="N24" s="146">
        <v>54646.269413930699</v>
      </c>
      <c r="O24" s="146">
        <v>71282.565663252113</v>
      </c>
      <c r="P24" s="146">
        <v>80775.66899690732</v>
      </c>
      <c r="Q24" s="146">
        <v>78130.57097785754</v>
      </c>
      <c r="R24" s="146">
        <v>59043.47871301572</v>
      </c>
      <c r="S24" s="146">
        <v>37641.375072231385</v>
      </c>
      <c r="T24" s="146">
        <v>26962.504398086399</v>
      </c>
      <c r="U24" s="146">
        <v>15576.024896175553</v>
      </c>
      <c r="V24" s="146">
        <v>244995.44183328786</v>
      </c>
      <c r="W24" s="146">
        <v>306233.07560429862</v>
      </c>
      <c r="X24" s="146">
        <v>324192.99469748669</v>
      </c>
      <c r="Y24" s="146">
        <v>301611.1129594752</v>
      </c>
      <c r="Z24" s="146">
        <v>259657.18358169729</v>
      </c>
      <c r="AA24" s="146">
        <v>201783.26648209311</v>
      </c>
      <c r="AB24" s="147">
        <v>145065.16171328974</v>
      </c>
      <c r="AC24" s="152">
        <v>11421963.465680197</v>
      </c>
      <c r="AD24" s="1">
        <v>2281420.2722513089</v>
      </c>
      <c r="AF24" s="1" t="s">
        <v>3</v>
      </c>
      <c r="AG24" s="1">
        <v>4</v>
      </c>
    </row>
    <row r="25" spans="1:33" ht="15" x14ac:dyDescent="0.2">
      <c r="A25" s="191"/>
      <c r="B25" s="194"/>
      <c r="C25" s="106" t="s">
        <v>37</v>
      </c>
      <c r="D25" s="107">
        <v>7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6576.2800153881044</v>
      </c>
      <c r="P25" s="143">
        <v>11989.111901608214</v>
      </c>
      <c r="Q25" s="143">
        <v>12660.655754049323</v>
      </c>
      <c r="R25" s="143">
        <v>7524.7059146632937</v>
      </c>
      <c r="S25" s="143">
        <v>2652.9954627642792</v>
      </c>
      <c r="T25" s="143">
        <v>1074.6522423157751</v>
      </c>
      <c r="U25" s="143">
        <v>835.63731351686886</v>
      </c>
      <c r="V25" s="143">
        <v>205827.13882523606</v>
      </c>
      <c r="W25" s="143">
        <v>269645.19758833275</v>
      </c>
      <c r="X25" s="143">
        <v>302682.55325725622</v>
      </c>
      <c r="Y25" s="143">
        <v>286431.81414409721</v>
      </c>
      <c r="Z25" s="143">
        <v>239118.36942974277</v>
      </c>
      <c r="AA25" s="143">
        <v>171333.22477771126</v>
      </c>
      <c r="AB25" s="144">
        <v>116100.61365079784</v>
      </c>
      <c r="AC25" s="153">
        <v>11441170.651942361</v>
      </c>
      <c r="AD25" s="1">
        <v>303198.270230141</v>
      </c>
      <c r="AF25" s="1" t="s">
        <v>2</v>
      </c>
      <c r="AG25" s="1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>
        <v>0</v>
      </c>
      <c r="F26" s="109">
        <v>0</v>
      </c>
      <c r="G26" s="109">
        <v>0</v>
      </c>
      <c r="H26" s="109">
        <v>0</v>
      </c>
      <c r="I26" s="109">
        <v>4889.1811251784093</v>
      </c>
      <c r="J26" s="109">
        <v>1649401.2677633699</v>
      </c>
      <c r="K26" s="109">
        <v>2454936.8186447038</v>
      </c>
      <c r="L26" s="109">
        <v>538878.02965398761</v>
      </c>
      <c r="M26" s="109">
        <v>1232525.3672477002</v>
      </c>
      <c r="N26" s="109">
        <v>1663716.6487891171</v>
      </c>
      <c r="O26" s="109">
        <v>2076905.7502696363</v>
      </c>
      <c r="P26" s="109">
        <v>2339733.2014604202</v>
      </c>
      <c r="Q26" s="109">
        <v>2117731.306716735</v>
      </c>
      <c r="R26" s="109">
        <v>1810872.2881799317</v>
      </c>
      <c r="S26" s="109">
        <v>1696722.1065022422</v>
      </c>
      <c r="T26" s="109">
        <v>1610408.2009899658</v>
      </c>
      <c r="U26" s="109">
        <v>1485659.2739256204</v>
      </c>
      <c r="V26" s="109">
        <v>8222384.3333340157</v>
      </c>
      <c r="W26" s="109">
        <v>9924170.2158489004</v>
      </c>
      <c r="X26" s="109">
        <v>10518868.961219881</v>
      </c>
      <c r="Y26" s="109">
        <v>9747756.5519117229</v>
      </c>
      <c r="Z26" s="109">
        <v>8171033.2755168276</v>
      </c>
      <c r="AA26" s="109">
        <v>5998134.9089654172</v>
      </c>
      <c r="AB26" s="142">
        <v>4105868.8275207216</v>
      </c>
      <c r="AC26" s="152">
        <v>77370596.515586093</v>
      </c>
      <c r="AD26" s="152">
        <v>16573152.173735354</v>
      </c>
    </row>
    <row r="27" spans="1:33" ht="15" x14ac:dyDescent="0.2">
      <c r="A27" s="193">
        <v>49065</v>
      </c>
      <c r="B27" s="194">
        <v>79054347.498112276</v>
      </c>
      <c r="C27" s="94" t="s">
        <v>35</v>
      </c>
      <c r="D27" s="95">
        <v>21</v>
      </c>
      <c r="E27" s="148">
        <v>0</v>
      </c>
      <c r="F27" s="149">
        <v>0</v>
      </c>
      <c r="G27" s="149">
        <v>0</v>
      </c>
      <c r="H27" s="149">
        <v>0</v>
      </c>
      <c r="I27" s="149">
        <v>12685.528711628722</v>
      </c>
      <c r="J27" s="149">
        <v>91602.057551427584</v>
      </c>
      <c r="K27" s="149">
        <v>122761.96669033628</v>
      </c>
      <c r="L27" s="149">
        <v>34325.968644478744</v>
      </c>
      <c r="M27" s="149">
        <v>58643.949712681242</v>
      </c>
      <c r="N27" s="149">
        <v>70567.630503597422</v>
      </c>
      <c r="O27" s="149">
        <v>83471.047438560083</v>
      </c>
      <c r="P27" s="149">
        <v>91505.583585084372</v>
      </c>
      <c r="Q27" s="149">
        <v>85342.427897334666</v>
      </c>
      <c r="R27" s="149">
        <v>73424.329301231104</v>
      </c>
      <c r="S27" s="149">
        <v>76085.713284594007</v>
      </c>
      <c r="T27" s="149">
        <v>76900.410004774705</v>
      </c>
      <c r="U27" s="149">
        <v>72449.598979150673</v>
      </c>
      <c r="V27" s="149">
        <v>290845.01651909592</v>
      </c>
      <c r="W27" s="149">
        <v>330684.19095904531</v>
      </c>
      <c r="X27" s="149">
        <v>344251.56365978776</v>
      </c>
      <c r="Y27" s="149">
        <v>318847.62798612192</v>
      </c>
      <c r="Z27" s="149">
        <v>268704.69789296546</v>
      </c>
      <c r="AA27" s="149">
        <v>199883.60721181086</v>
      </c>
      <c r="AB27" s="150">
        <v>142756.66334377951</v>
      </c>
      <c r="AC27" s="151">
        <v>59760531.177427217</v>
      </c>
      <c r="AD27" s="1">
        <v>15177049.846381227</v>
      </c>
      <c r="AF27" s="1" t="s">
        <v>1</v>
      </c>
      <c r="AG27" s="1">
        <v>5</v>
      </c>
    </row>
    <row r="28" spans="1:33" ht="15" x14ac:dyDescent="0.2">
      <c r="A28" s="191"/>
      <c r="B28" s="194"/>
      <c r="C28" s="100" t="s">
        <v>36</v>
      </c>
      <c r="D28" s="101">
        <v>4</v>
      </c>
      <c r="E28" s="145">
        <v>921.46416336995026</v>
      </c>
      <c r="F28" s="146">
        <v>0</v>
      </c>
      <c r="G28" s="146">
        <v>0</v>
      </c>
      <c r="H28" s="146">
        <v>0</v>
      </c>
      <c r="I28" s="146">
        <v>0</v>
      </c>
      <c r="J28" s="146">
        <v>12276.439615964729</v>
      </c>
      <c r="K28" s="146">
        <v>62208.795080826079</v>
      </c>
      <c r="L28" s="146">
        <v>2964.3284840846754</v>
      </c>
      <c r="M28" s="146">
        <v>42006.348835386081</v>
      </c>
      <c r="N28" s="146">
        <v>65345.333015802978</v>
      </c>
      <c r="O28" s="146">
        <v>81029.331911751404</v>
      </c>
      <c r="P28" s="146">
        <v>85359.967134400664</v>
      </c>
      <c r="Q28" s="146">
        <v>77737.962434675355</v>
      </c>
      <c r="R28" s="146">
        <v>57970.353138291699</v>
      </c>
      <c r="S28" s="146">
        <v>38480.131847112716</v>
      </c>
      <c r="T28" s="146">
        <v>27228.398606597602</v>
      </c>
      <c r="U28" s="146">
        <v>18552.239392543357</v>
      </c>
      <c r="V28" s="146">
        <v>245967.18712066827</v>
      </c>
      <c r="W28" s="146">
        <v>290519.3873103293</v>
      </c>
      <c r="X28" s="146">
        <v>303960.00396309595</v>
      </c>
      <c r="Y28" s="146">
        <v>286793.53869490855</v>
      </c>
      <c r="Z28" s="146">
        <v>251419.56784102565</v>
      </c>
      <c r="AA28" s="146">
        <v>199485.28287280205</v>
      </c>
      <c r="AB28" s="147">
        <v>150929.52127543683</v>
      </c>
      <c r="AC28" s="152">
        <v>9204622.330956297</v>
      </c>
      <c r="AD28" s="1">
        <v>1986697.5792025863</v>
      </c>
      <c r="AF28" s="1" t="s">
        <v>3</v>
      </c>
      <c r="AG28" s="1">
        <v>5</v>
      </c>
    </row>
    <row r="29" spans="1:33" ht="15" x14ac:dyDescent="0.2">
      <c r="A29" s="191"/>
      <c r="B29" s="194"/>
      <c r="C29" s="106" t="s">
        <v>37</v>
      </c>
      <c r="D29" s="107">
        <v>6</v>
      </c>
      <c r="E29" s="143">
        <v>0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 s="143">
        <v>0</v>
      </c>
      <c r="N29" s="143">
        <v>2718.9329858887359</v>
      </c>
      <c r="O29" s="143">
        <v>20936.04305980041</v>
      </c>
      <c r="P29" s="143">
        <v>29473.098368404404</v>
      </c>
      <c r="Q29" s="143">
        <v>29180.292774456702</v>
      </c>
      <c r="R29" s="143">
        <v>16419.94241323743</v>
      </c>
      <c r="S29" s="143">
        <v>3556.983583602404</v>
      </c>
      <c r="T29" s="143">
        <v>0</v>
      </c>
      <c r="U29" s="143">
        <v>0</v>
      </c>
      <c r="V29" s="143">
        <v>217812.86513178112</v>
      </c>
      <c r="W29" s="143">
        <v>268235.20525889914</v>
      </c>
      <c r="X29" s="143">
        <v>291310.19118558045</v>
      </c>
      <c r="Y29" s="143">
        <v>274464.96091304417</v>
      </c>
      <c r="Z29" s="143">
        <v>230769.39129745218</v>
      </c>
      <c r="AA29" s="143">
        <v>172317.51216799137</v>
      </c>
      <c r="AB29" s="144">
        <v>124336.91248132139</v>
      </c>
      <c r="AC29" s="153">
        <v>10089193.98972876</v>
      </c>
      <c r="AD29" s="1">
        <v>613711.75911234051</v>
      </c>
      <c r="AF29" s="1" t="s">
        <v>2</v>
      </c>
      <c r="AG29" s="1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>
        <v>3685.856653479801</v>
      </c>
      <c r="F30" s="109">
        <v>0</v>
      </c>
      <c r="G30" s="109">
        <v>0</v>
      </c>
      <c r="H30" s="109">
        <v>0</v>
      </c>
      <c r="I30" s="109">
        <v>266396.10294420319</v>
      </c>
      <c r="J30" s="109">
        <v>1972748.9670438382</v>
      </c>
      <c r="K30" s="109">
        <v>2826836.4808203662</v>
      </c>
      <c r="L30" s="109">
        <v>732702.65547039243</v>
      </c>
      <c r="M30" s="109">
        <v>1399548.3393078505</v>
      </c>
      <c r="N30" s="109">
        <v>1759615.1705540903</v>
      </c>
      <c r="O30" s="109">
        <v>2202625.5822155699</v>
      </c>
      <c r="P30" s="109">
        <v>2439895.7140348009</v>
      </c>
      <c r="Q30" s="109">
        <v>2278224.5922294697</v>
      </c>
      <c r="R30" s="109">
        <v>1872311.9823584445</v>
      </c>
      <c r="S30" s="109">
        <v>1773062.4078665394</v>
      </c>
      <c r="T30" s="109">
        <v>1723822.2045266593</v>
      </c>
      <c r="U30" s="109">
        <v>1595650.5361323375</v>
      </c>
      <c r="V30" s="109">
        <v>8398491.2861743756</v>
      </c>
      <c r="W30" s="109">
        <v>9715856.7909346633</v>
      </c>
      <c r="X30" s="109">
        <v>10192983.99982141</v>
      </c>
      <c r="Y30" s="109">
        <v>9489764.1079664603</v>
      </c>
      <c r="Z30" s="109">
        <v>8033093.2749010902</v>
      </c>
      <c r="AA30" s="109">
        <v>6029401.9559471849</v>
      </c>
      <c r="AB30" s="142">
        <v>4347629.4902090458</v>
      </c>
      <c r="AC30" s="152">
        <v>79054347.498112276</v>
      </c>
      <c r="AD30" s="152">
        <v>17777459.184696153</v>
      </c>
    </row>
    <row r="31" spans="1:33" ht="15" x14ac:dyDescent="0.2">
      <c r="A31" s="193">
        <v>49096</v>
      </c>
      <c r="B31" s="194">
        <v>76425253.180650175</v>
      </c>
      <c r="C31" s="94" t="s">
        <v>35</v>
      </c>
      <c r="D31" s="95">
        <v>20</v>
      </c>
      <c r="E31" s="148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63251.269739747986</v>
      </c>
      <c r="K31" s="149">
        <v>109900.38426685288</v>
      </c>
      <c r="L31" s="149">
        <v>24889.219302715348</v>
      </c>
      <c r="M31" s="149">
        <v>56060.699437692223</v>
      </c>
      <c r="N31" s="149">
        <v>75660.819075214284</v>
      </c>
      <c r="O31" s="149">
        <v>91502.946397062886</v>
      </c>
      <c r="P31" s="149">
        <v>100870.6240147686</v>
      </c>
      <c r="Q31" s="149">
        <v>89879.408940357302</v>
      </c>
      <c r="R31" s="149">
        <v>78939.757008298489</v>
      </c>
      <c r="S31" s="149">
        <v>79928.715724322494</v>
      </c>
      <c r="T31" s="149">
        <v>76039.591626245587</v>
      </c>
      <c r="U31" s="149">
        <v>69999.069608302671</v>
      </c>
      <c r="V31" s="149">
        <v>291693.98488763528</v>
      </c>
      <c r="W31" s="149">
        <v>339814.28033052926</v>
      </c>
      <c r="X31" s="149">
        <v>364951.43971968751</v>
      </c>
      <c r="Y31" s="149">
        <v>339047.3602278679</v>
      </c>
      <c r="Z31" s="149">
        <v>282212.79898686218</v>
      </c>
      <c r="AA31" s="149">
        <v>206426.03465661619</v>
      </c>
      <c r="AB31" s="150">
        <v>138830.55519895436</v>
      </c>
      <c r="AC31" s="151">
        <v>57597979.182994671</v>
      </c>
      <c r="AD31" s="1">
        <v>14875417.0226996</v>
      </c>
      <c r="AF31" s="1" t="s">
        <v>1</v>
      </c>
      <c r="AG31" s="1">
        <v>6</v>
      </c>
    </row>
    <row r="32" spans="1:33" ht="15" x14ac:dyDescent="0.2">
      <c r="A32" s="191"/>
      <c r="B32" s="194"/>
      <c r="C32" s="100" t="s">
        <v>36</v>
      </c>
      <c r="D32" s="101">
        <v>4</v>
      </c>
      <c r="E32" s="145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45051.841174555979</v>
      </c>
      <c r="L32" s="146">
        <v>0</v>
      </c>
      <c r="M32" s="146">
        <v>31330.762243509143</v>
      </c>
      <c r="N32" s="146">
        <v>59473.748767378383</v>
      </c>
      <c r="O32" s="146">
        <v>76208.414809318012</v>
      </c>
      <c r="P32" s="146">
        <v>85036.380608300809</v>
      </c>
      <c r="Q32" s="146">
        <v>79607.748807095588</v>
      </c>
      <c r="R32" s="146">
        <v>57402.018222232444</v>
      </c>
      <c r="S32" s="146">
        <v>34253.149476418948</v>
      </c>
      <c r="T32" s="146">
        <v>21223.47871839377</v>
      </c>
      <c r="U32" s="146">
        <v>9451.3792957974638</v>
      </c>
      <c r="V32" s="146">
        <v>237488.97870976356</v>
      </c>
      <c r="W32" s="146">
        <v>294910.40524259582</v>
      </c>
      <c r="X32" s="146">
        <v>317024.23509945255</v>
      </c>
      <c r="Y32" s="146">
        <v>296546.94116638927</v>
      </c>
      <c r="Z32" s="146">
        <v>253384.51110276321</v>
      </c>
      <c r="AA32" s="146">
        <v>194041.4355144315</v>
      </c>
      <c r="AB32" s="147">
        <v>138988.27424660395</v>
      </c>
      <c r="AC32" s="152">
        <v>8925694.8128200024</v>
      </c>
      <c r="AD32" s="1">
        <v>1815948.3237937782</v>
      </c>
      <c r="AF32" s="1" t="s">
        <v>3</v>
      </c>
      <c r="AG32" s="1">
        <v>6</v>
      </c>
    </row>
    <row r="33" spans="1:33" ht="15" x14ac:dyDescent="0.2">
      <c r="A33" s="191"/>
      <c r="B33" s="194"/>
      <c r="C33" s="106" t="s">
        <v>37</v>
      </c>
      <c r="D33" s="107">
        <v>6</v>
      </c>
      <c r="E33" s="143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9123.4273795062891</v>
      </c>
      <c r="P33" s="143">
        <v>16927.724460570531</v>
      </c>
      <c r="Q33" s="143">
        <v>17485.569494758682</v>
      </c>
      <c r="R33" s="143">
        <v>8485.4805297991443</v>
      </c>
      <c r="S33" s="143">
        <v>693.73352222804283</v>
      </c>
      <c r="T33" s="143">
        <v>0</v>
      </c>
      <c r="U33" s="143">
        <v>0</v>
      </c>
      <c r="V33" s="143">
        <v>206373.71811655036</v>
      </c>
      <c r="W33" s="143">
        <v>265930.44056370418</v>
      </c>
      <c r="X33" s="143">
        <v>302065.69391532359</v>
      </c>
      <c r="Y33" s="143">
        <v>286580.63999093912</v>
      </c>
      <c r="Z33" s="143">
        <v>239940.31396771851</v>
      </c>
      <c r="AA33" s="143">
        <v>176185.09836728309</v>
      </c>
      <c r="AB33" s="144">
        <v>120471.35716420269</v>
      </c>
      <c r="AC33" s="153">
        <v>9901579.1848355047</v>
      </c>
      <c r="AD33" s="1">
        <v>316295.6123211761</v>
      </c>
      <c r="AF33" s="1" t="s">
        <v>2</v>
      </c>
      <c r="AG33" s="1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1265025.3947949598</v>
      </c>
      <c r="K34" s="109">
        <v>2378215.0500352816</v>
      </c>
      <c r="L34" s="109">
        <v>497784.38605430699</v>
      </c>
      <c r="M34" s="109">
        <v>1246537.037727881</v>
      </c>
      <c r="N34" s="109">
        <v>1751111.3765737992</v>
      </c>
      <c r="O34" s="109">
        <v>2189633.1514555672</v>
      </c>
      <c r="P34" s="109">
        <v>2459124.3494919986</v>
      </c>
      <c r="Q34" s="109">
        <v>2220932.5910040801</v>
      </c>
      <c r="R34" s="109">
        <v>1859316.0962336943</v>
      </c>
      <c r="S34" s="109">
        <v>1739749.313525494</v>
      </c>
      <c r="T34" s="109">
        <v>1605685.7473984868</v>
      </c>
      <c r="U34" s="109">
        <v>1437786.9093492432</v>
      </c>
      <c r="V34" s="109">
        <v>8022077.9212910626</v>
      </c>
      <c r="W34" s="109">
        <v>9571509.8709631935</v>
      </c>
      <c r="X34" s="109">
        <v>10379519.898283502</v>
      </c>
      <c r="Y34" s="109">
        <v>9686618.8091685511</v>
      </c>
      <c r="Z34" s="109">
        <v>8097435.9079546072</v>
      </c>
      <c r="AA34" s="109">
        <v>5961797.0253937487</v>
      </c>
      <c r="AB34" s="142">
        <v>4055392.3439507196</v>
      </c>
      <c r="AC34" s="152">
        <v>76425253.180650175</v>
      </c>
      <c r="AD34" s="152">
        <v>17007660.958814554</v>
      </c>
    </row>
    <row r="35" spans="1:33" ht="15" x14ac:dyDescent="0.2">
      <c r="A35" s="193">
        <v>49126</v>
      </c>
      <c r="B35" s="194">
        <v>77285647.216719314</v>
      </c>
      <c r="C35" s="94" t="s">
        <v>35</v>
      </c>
      <c r="D35" s="95">
        <v>19</v>
      </c>
      <c r="E35" s="148">
        <v>0</v>
      </c>
      <c r="F35" s="149">
        <v>0</v>
      </c>
      <c r="G35" s="149">
        <v>0</v>
      </c>
      <c r="H35" s="149">
        <v>0</v>
      </c>
      <c r="I35" s="149">
        <v>14123.415507110847</v>
      </c>
      <c r="J35" s="149">
        <v>95119.73685359332</v>
      </c>
      <c r="K35" s="149">
        <v>123695.26840615578</v>
      </c>
      <c r="L35" s="149">
        <v>37936.137921795751</v>
      </c>
      <c r="M35" s="149">
        <v>63952.875361529404</v>
      </c>
      <c r="N35" s="149">
        <v>76816.406251816923</v>
      </c>
      <c r="O35" s="149">
        <v>91062.24236832466</v>
      </c>
      <c r="P35" s="149">
        <v>96993.699170224383</v>
      </c>
      <c r="Q35" s="149">
        <v>84937.224519090189</v>
      </c>
      <c r="R35" s="149">
        <v>74731.73147124346</v>
      </c>
      <c r="S35" s="149">
        <v>77386.823429691896</v>
      </c>
      <c r="T35" s="149">
        <v>74635.81297929697</v>
      </c>
      <c r="U35" s="149">
        <v>67537.427191929528</v>
      </c>
      <c r="V35" s="149">
        <v>282071.13651268289</v>
      </c>
      <c r="W35" s="149">
        <v>319111.49175499921</v>
      </c>
      <c r="X35" s="149">
        <v>344322.25522929424</v>
      </c>
      <c r="Y35" s="149">
        <v>320097.99359617417</v>
      </c>
      <c r="Z35" s="149">
        <v>268639.10595633491</v>
      </c>
      <c r="AA35" s="149">
        <v>199569.26494033582</v>
      </c>
      <c r="AB35" s="150">
        <v>143706.12719906808</v>
      </c>
      <c r="AC35" s="151">
        <v>54272477.355793163</v>
      </c>
      <c r="AD35" s="1">
        <v>14173817.23263392</v>
      </c>
      <c r="AF35" s="1" t="s">
        <v>1</v>
      </c>
      <c r="AG35" s="1">
        <v>7</v>
      </c>
    </row>
    <row r="36" spans="1:33" ht="15" x14ac:dyDescent="0.2">
      <c r="A36" s="191"/>
      <c r="B36" s="194"/>
      <c r="C36" s="100" t="s">
        <v>36</v>
      </c>
      <c r="D36" s="101">
        <v>5</v>
      </c>
      <c r="E36" s="145">
        <v>973.91826623514623</v>
      </c>
      <c r="F36" s="146">
        <v>0</v>
      </c>
      <c r="G36" s="146">
        <v>0</v>
      </c>
      <c r="H36" s="146">
        <v>0</v>
      </c>
      <c r="I36" s="146">
        <v>0</v>
      </c>
      <c r="J36" s="146">
        <v>9840.6086168117217</v>
      </c>
      <c r="K36" s="146">
        <v>56827.422810032185</v>
      </c>
      <c r="L36" s="146">
        <v>1622.2619634662985</v>
      </c>
      <c r="M36" s="146">
        <v>40097.23338982783</v>
      </c>
      <c r="N36" s="146">
        <v>65108.852906181011</v>
      </c>
      <c r="O36" s="146">
        <v>81954.647817765872</v>
      </c>
      <c r="P36" s="146">
        <v>87396.759910451088</v>
      </c>
      <c r="Q36" s="146">
        <v>80215.444141462285</v>
      </c>
      <c r="R36" s="146">
        <v>59211.459549775231</v>
      </c>
      <c r="S36" s="146">
        <v>38033.708000831866</v>
      </c>
      <c r="T36" s="146">
        <v>26137.503236414719</v>
      </c>
      <c r="U36" s="146">
        <v>16741.634969526353</v>
      </c>
      <c r="V36" s="146">
        <v>240267.58798055546</v>
      </c>
      <c r="W36" s="146">
        <v>278929.06481816364</v>
      </c>
      <c r="X36" s="146">
        <v>301903.076878772</v>
      </c>
      <c r="Y36" s="146">
        <v>282695.44715001155</v>
      </c>
      <c r="Z36" s="146">
        <v>245658.14905200247</v>
      </c>
      <c r="AA36" s="146">
        <v>195993.48303141005</v>
      </c>
      <c r="AB36" s="147">
        <v>149273.42135234078</v>
      </c>
      <c r="AC36" s="152">
        <v>11294408.429210188</v>
      </c>
      <c r="AD36" s="1">
        <v>2482597.5294285133</v>
      </c>
      <c r="AF36" s="1" t="s">
        <v>3</v>
      </c>
      <c r="AG36" s="1">
        <v>7</v>
      </c>
    </row>
    <row r="37" spans="1:33" ht="15" x14ac:dyDescent="0.2">
      <c r="A37" s="191"/>
      <c r="B37" s="194"/>
      <c r="C37" s="106" t="s">
        <v>37</v>
      </c>
      <c r="D37" s="107">
        <v>7</v>
      </c>
      <c r="E37" s="143">
        <v>14.317356522993315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>
        <v>2289.9443814782171</v>
      </c>
      <c r="L37" s="143">
        <v>0</v>
      </c>
      <c r="M37" s="143">
        <v>0</v>
      </c>
      <c r="N37" s="143">
        <v>5523.7618400114488</v>
      </c>
      <c r="O37" s="143">
        <v>18848.364496591348</v>
      </c>
      <c r="P37" s="143">
        <v>28049.804965596981</v>
      </c>
      <c r="Q37" s="143">
        <v>26594.93751743995</v>
      </c>
      <c r="R37" s="143">
        <v>17828.583900458583</v>
      </c>
      <c r="S37" s="143">
        <v>3412.102975788941</v>
      </c>
      <c r="T37" s="143">
        <v>1192.4357652423869</v>
      </c>
      <c r="U37" s="143">
        <v>0</v>
      </c>
      <c r="V37" s="143">
        <v>210941.45785283198</v>
      </c>
      <c r="W37" s="143">
        <v>257385.43554148931</v>
      </c>
      <c r="X37" s="143">
        <v>291387.51199186867</v>
      </c>
      <c r="Y37" s="143">
        <v>276408.62774834881</v>
      </c>
      <c r="Z37" s="143">
        <v>233353.17026211228</v>
      </c>
      <c r="AA37" s="143">
        <v>174155.39771397397</v>
      </c>
      <c r="AB37" s="144">
        <v>126722.92164966601</v>
      </c>
      <c r="AC37" s="153">
        <v>11718761.431715954</v>
      </c>
      <c r="AD37" s="1">
        <v>710149.9402279075</v>
      </c>
      <c r="AF37" s="1" t="s">
        <v>2</v>
      </c>
      <c r="AG37" s="1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>
        <v>4969.8128268366845</v>
      </c>
      <c r="F38" s="109">
        <v>0</v>
      </c>
      <c r="G38" s="109">
        <v>0</v>
      </c>
      <c r="H38" s="109">
        <v>0</v>
      </c>
      <c r="I38" s="109">
        <v>268344.89463510609</v>
      </c>
      <c r="J38" s="109">
        <v>1856478.0433023318</v>
      </c>
      <c r="K38" s="109">
        <v>2650376.8244374688</v>
      </c>
      <c r="L38" s="109">
        <v>728897.93033145077</v>
      </c>
      <c r="M38" s="109">
        <v>1415590.7988181978</v>
      </c>
      <c r="N38" s="109">
        <v>1823722.3161955068</v>
      </c>
      <c r="O38" s="109">
        <v>2271894.3955631377</v>
      </c>
      <c r="P38" s="109">
        <v>2476212.7185456976</v>
      </c>
      <c r="Q38" s="109">
        <v>2201049.0491921045</v>
      </c>
      <c r="R38" s="109">
        <v>1840760.2830057121</v>
      </c>
      <c r="S38" s="109">
        <v>1684402.9059988279</v>
      </c>
      <c r="T38" s="109">
        <v>1557115.0131454128</v>
      </c>
      <c r="U38" s="109">
        <v>1366919.2914942927</v>
      </c>
      <c r="V38" s="109">
        <v>8037279.7386135757</v>
      </c>
      <c r="W38" s="109">
        <v>9259461.7162262276</v>
      </c>
      <c r="X38" s="109">
        <v>10091350.817693532</v>
      </c>
      <c r="Y38" s="109">
        <v>9430199.5083158091</v>
      </c>
      <c r="Z38" s="109">
        <v>7965905.9502651617</v>
      </c>
      <c r="AA38" s="109">
        <v>5990871.2330212491</v>
      </c>
      <c r="AB38" s="142">
        <v>4363843.9750916595</v>
      </c>
      <c r="AC38" s="152">
        <v>77285647.2167193</v>
      </c>
      <c r="AD38" s="152">
        <v>17366564.702290341</v>
      </c>
    </row>
    <row r="39" spans="1:33" ht="15" x14ac:dyDescent="0.2">
      <c r="A39" s="193">
        <v>49157</v>
      </c>
      <c r="B39" s="194">
        <v>77654874.577917233</v>
      </c>
      <c r="C39" s="94" t="s">
        <v>35</v>
      </c>
      <c r="D39" s="95">
        <v>21</v>
      </c>
      <c r="E39" s="148">
        <v>0</v>
      </c>
      <c r="F39" s="149">
        <v>0</v>
      </c>
      <c r="G39" s="149">
        <v>0</v>
      </c>
      <c r="H39" s="149">
        <v>0</v>
      </c>
      <c r="I39" s="149">
        <v>18461.781982406894</v>
      </c>
      <c r="J39" s="149">
        <v>106260.28039542244</v>
      </c>
      <c r="K39" s="149">
        <v>128765.47069582315</v>
      </c>
      <c r="L39" s="149">
        <v>36167.168009107183</v>
      </c>
      <c r="M39" s="149">
        <v>57874.933769379881</v>
      </c>
      <c r="N39" s="149">
        <v>68712.155025772241</v>
      </c>
      <c r="O39" s="149">
        <v>82140.423735054123</v>
      </c>
      <c r="P39" s="149">
        <v>89016.625810894286</v>
      </c>
      <c r="Q39" s="149">
        <v>78459.713588471641</v>
      </c>
      <c r="R39" s="149">
        <v>68999.454762345602</v>
      </c>
      <c r="S39" s="149">
        <v>72386.894188690887</v>
      </c>
      <c r="T39" s="149">
        <v>71144.168498115905</v>
      </c>
      <c r="U39" s="149">
        <v>64348.151075689173</v>
      </c>
      <c r="V39" s="149">
        <v>278858.94397382764</v>
      </c>
      <c r="W39" s="149">
        <v>319327.93770800048</v>
      </c>
      <c r="X39" s="149">
        <v>342962.4224655219</v>
      </c>
      <c r="Y39" s="149">
        <v>318856.10012474103</v>
      </c>
      <c r="Z39" s="149">
        <v>267825.78306678223</v>
      </c>
      <c r="AA39" s="149">
        <v>197783.80081683391</v>
      </c>
      <c r="AB39" s="150">
        <v>142134.42564632144</v>
      </c>
      <c r="AC39" s="151">
        <v>59020219.34212324</v>
      </c>
      <c r="AD39" s="1">
        <v>14474243.45773394</v>
      </c>
      <c r="AF39" s="1" t="s">
        <v>1</v>
      </c>
      <c r="AG39" s="1">
        <v>8</v>
      </c>
    </row>
    <row r="40" spans="1:33" ht="15" x14ac:dyDescent="0.2">
      <c r="A40" s="191"/>
      <c r="B40" s="194"/>
      <c r="C40" s="100" t="s">
        <v>36</v>
      </c>
      <c r="D40" s="101">
        <v>4</v>
      </c>
      <c r="E40" s="145">
        <v>188.13081764582603</v>
      </c>
      <c r="F40" s="146">
        <v>0</v>
      </c>
      <c r="G40" s="146">
        <v>0</v>
      </c>
      <c r="H40" s="146">
        <v>0</v>
      </c>
      <c r="I40" s="146">
        <v>0</v>
      </c>
      <c r="J40" s="146">
        <v>12509.696530056754</v>
      </c>
      <c r="K40" s="146">
        <v>57898.482302915589</v>
      </c>
      <c r="L40" s="146">
        <v>327.95344031776762</v>
      </c>
      <c r="M40" s="146">
        <v>35631.165009554934</v>
      </c>
      <c r="N40" s="146">
        <v>58771.253834906107</v>
      </c>
      <c r="O40" s="146">
        <v>75568.637647716692</v>
      </c>
      <c r="P40" s="146">
        <v>82317.184828330879</v>
      </c>
      <c r="Q40" s="146">
        <v>76208.928554509781</v>
      </c>
      <c r="R40" s="146">
        <v>56522.541161138513</v>
      </c>
      <c r="S40" s="146">
        <v>37619.184064545414</v>
      </c>
      <c r="T40" s="146">
        <v>24946.71282325219</v>
      </c>
      <c r="U40" s="146">
        <v>15540.84679270067</v>
      </c>
      <c r="V40" s="146">
        <v>241473.7291102015</v>
      </c>
      <c r="W40" s="146">
        <v>282113.58459406073</v>
      </c>
      <c r="X40" s="146">
        <v>299750.88081721397</v>
      </c>
      <c r="Y40" s="146">
        <v>281344.96086468012</v>
      </c>
      <c r="Z40" s="146">
        <v>242484.42129611148</v>
      </c>
      <c r="AA40" s="146">
        <v>192486.86610527939</v>
      </c>
      <c r="AB40" s="147">
        <v>146790.99903294042</v>
      </c>
      <c r="AC40" s="152">
        <v>8881984.6385123152</v>
      </c>
      <c r="AD40" s="1">
        <v>1853817.6326278916</v>
      </c>
      <c r="AF40" s="1" t="s">
        <v>3</v>
      </c>
      <c r="AG40" s="1">
        <v>8</v>
      </c>
    </row>
    <row r="41" spans="1:33" ht="15" x14ac:dyDescent="0.2">
      <c r="A41" s="191"/>
      <c r="B41" s="194"/>
      <c r="C41" s="106" t="s">
        <v>37</v>
      </c>
      <c r="D41" s="107">
        <v>6</v>
      </c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366.42770186692354</v>
      </c>
      <c r="O41" s="143">
        <v>15348.932252839837</v>
      </c>
      <c r="P41" s="143">
        <v>23697.670761466383</v>
      </c>
      <c r="Q41" s="143">
        <v>22838.824773472061</v>
      </c>
      <c r="R41" s="143">
        <v>12323.101188392036</v>
      </c>
      <c r="S41" s="143">
        <v>1345.9915805894027</v>
      </c>
      <c r="T41" s="143">
        <v>0</v>
      </c>
      <c r="U41" s="143">
        <v>0</v>
      </c>
      <c r="V41" s="143">
        <v>208123.84820294566</v>
      </c>
      <c r="W41" s="143">
        <v>258402.83196100011</v>
      </c>
      <c r="X41" s="143">
        <v>287920.74043225107</v>
      </c>
      <c r="Y41" s="143">
        <v>271956.21433290333</v>
      </c>
      <c r="Z41" s="143">
        <v>228986.65902735645</v>
      </c>
      <c r="AA41" s="143">
        <v>170574.90525817289</v>
      </c>
      <c r="AB41" s="144">
        <v>123558.9520736876</v>
      </c>
      <c r="AC41" s="153">
        <v>9752670.5972816627</v>
      </c>
      <c r="AD41" s="1">
        <v>455525.68955175986</v>
      </c>
      <c r="AF41" s="1" t="s">
        <v>2</v>
      </c>
      <c r="AG41" s="1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>
        <v>752.52327058330411</v>
      </c>
      <c r="F42" s="109">
        <v>0</v>
      </c>
      <c r="G42" s="109">
        <v>0</v>
      </c>
      <c r="H42" s="109">
        <v>0</v>
      </c>
      <c r="I42" s="109">
        <v>387697.42163054476</v>
      </c>
      <c r="J42" s="109">
        <v>2281504.6744240983</v>
      </c>
      <c r="K42" s="109">
        <v>2935668.8138239486</v>
      </c>
      <c r="L42" s="109">
        <v>760822.34195252194</v>
      </c>
      <c r="M42" s="109">
        <v>1357898.2691951972</v>
      </c>
      <c r="N42" s="109">
        <v>1680238.8370920429</v>
      </c>
      <c r="O42" s="109">
        <v>2119317.0425440422</v>
      </c>
      <c r="P42" s="109">
        <v>2340803.9059109022</v>
      </c>
      <c r="Q42" s="109">
        <v>2089522.6482167759</v>
      </c>
      <c r="R42" s="109">
        <v>1749017.3217841638</v>
      </c>
      <c r="S42" s="109">
        <v>1678677.4637042268</v>
      </c>
      <c r="T42" s="109">
        <v>1593814.3897534427</v>
      </c>
      <c r="U42" s="109">
        <v>1413474.5597602753</v>
      </c>
      <c r="V42" s="109">
        <v>8070675.8291088613</v>
      </c>
      <c r="W42" s="109">
        <v>9384758.0220102537</v>
      </c>
      <c r="X42" s="109">
        <v>10128738.837638322</v>
      </c>
      <c r="Y42" s="109">
        <v>9453095.2320757024</v>
      </c>
      <c r="Z42" s="109">
        <v>7968199.0837510116</v>
      </c>
      <c r="AA42" s="109">
        <v>5946856.7131236661</v>
      </c>
      <c r="AB42" s="142">
        <v>4313340.6471466385</v>
      </c>
      <c r="AC42" s="152">
        <v>77654874.577917218</v>
      </c>
      <c r="AD42" s="152">
        <v>16783586.779913593</v>
      </c>
    </row>
    <row r="43" spans="1:33" ht="15" x14ac:dyDescent="0.2">
      <c r="A43" s="193">
        <v>49188</v>
      </c>
      <c r="B43" s="194">
        <v>76744501.058729768</v>
      </c>
      <c r="C43" s="94" t="s">
        <v>35</v>
      </c>
      <c r="D43" s="95">
        <v>21</v>
      </c>
      <c r="E43" s="148">
        <v>0</v>
      </c>
      <c r="F43" s="149">
        <v>0</v>
      </c>
      <c r="G43" s="149">
        <v>0</v>
      </c>
      <c r="H43" s="149">
        <v>0</v>
      </c>
      <c r="I43" s="149">
        <v>16604.078137639201</v>
      </c>
      <c r="J43" s="149">
        <v>100101.18729552196</v>
      </c>
      <c r="K43" s="149">
        <v>124605.49690944444</v>
      </c>
      <c r="L43" s="149">
        <v>32954.882337621326</v>
      </c>
      <c r="M43" s="149">
        <v>56166.094974262844</v>
      </c>
      <c r="N43" s="149">
        <v>67464.516179404949</v>
      </c>
      <c r="O43" s="149">
        <v>81927.801271662189</v>
      </c>
      <c r="P43" s="149">
        <v>89018.837538868625</v>
      </c>
      <c r="Q43" s="149">
        <v>79452.202990270569</v>
      </c>
      <c r="R43" s="149">
        <v>69895.355479011152</v>
      </c>
      <c r="S43" s="149">
        <v>73101.052329750572</v>
      </c>
      <c r="T43" s="149">
        <v>71123.169640089865</v>
      </c>
      <c r="U43" s="149">
        <v>64732.228251188462</v>
      </c>
      <c r="V43" s="149">
        <v>289511.56174882367</v>
      </c>
      <c r="W43" s="149">
        <v>335093.38329941657</v>
      </c>
      <c r="X43" s="149">
        <v>341497.1332439924</v>
      </c>
      <c r="Y43" s="149">
        <v>315615.50815020298</v>
      </c>
      <c r="Z43" s="149">
        <v>264467.99953643861</v>
      </c>
      <c r="AA43" s="149">
        <v>197303.42906993849</v>
      </c>
      <c r="AB43" s="150">
        <v>141286.9900732649</v>
      </c>
      <c r="AC43" s="151">
        <v>59050381.077593103</v>
      </c>
      <c r="AD43" s="1">
        <v>14402558.96083474</v>
      </c>
      <c r="AF43" s="1" t="s">
        <v>1</v>
      </c>
      <c r="AG43" s="1">
        <v>9</v>
      </c>
    </row>
    <row r="44" spans="1:33" ht="15" x14ac:dyDescent="0.2">
      <c r="A44" s="191"/>
      <c r="B44" s="194"/>
      <c r="C44" s="100" t="s">
        <v>36</v>
      </c>
      <c r="D44" s="101">
        <v>5</v>
      </c>
      <c r="E44" s="145">
        <v>4.4460802358691573</v>
      </c>
      <c r="F44" s="146">
        <v>0</v>
      </c>
      <c r="G44" s="146">
        <v>0</v>
      </c>
      <c r="H44" s="146">
        <v>0</v>
      </c>
      <c r="I44" s="146">
        <v>0</v>
      </c>
      <c r="J44" s="146">
        <v>13146.727431584854</v>
      </c>
      <c r="K44" s="146">
        <v>60650.557609495801</v>
      </c>
      <c r="L44" s="146">
        <v>2296.8667256596382</v>
      </c>
      <c r="M44" s="146">
        <v>40544.057628199014</v>
      </c>
      <c r="N44" s="146">
        <v>62786.92202723994</v>
      </c>
      <c r="O44" s="146">
        <v>78019.043677213398</v>
      </c>
      <c r="P44" s="146">
        <v>82680.801748651225</v>
      </c>
      <c r="Q44" s="146">
        <v>74124.501327742735</v>
      </c>
      <c r="R44" s="146">
        <v>54517.219954255888</v>
      </c>
      <c r="S44" s="146">
        <v>35071.15975873149</v>
      </c>
      <c r="T44" s="146">
        <v>22508.895712885736</v>
      </c>
      <c r="U44" s="146">
        <v>15746.518250798039</v>
      </c>
      <c r="V44" s="146">
        <v>247413.87115098006</v>
      </c>
      <c r="W44" s="146">
        <v>293451.82080221147</v>
      </c>
      <c r="X44" s="146">
        <v>297506.89730091218</v>
      </c>
      <c r="Y44" s="146">
        <v>278060.46102902794</v>
      </c>
      <c r="Z44" s="146">
        <v>238530.15196278301</v>
      </c>
      <c r="AA44" s="146">
        <v>190148.39821778689</v>
      </c>
      <c r="AB44" s="147">
        <v>143847.96193495003</v>
      </c>
      <c r="AC44" s="152">
        <v>11155286.401656726</v>
      </c>
      <c r="AD44" s="1">
        <v>2341479.9340568851</v>
      </c>
      <c r="AF44" s="1" t="s">
        <v>3</v>
      </c>
      <c r="AG44" s="1">
        <v>9</v>
      </c>
    </row>
    <row r="45" spans="1:33" ht="15" x14ac:dyDescent="0.2">
      <c r="A45" s="191"/>
      <c r="B45" s="194"/>
      <c r="C45" s="106" t="s">
        <v>37</v>
      </c>
      <c r="D45" s="107">
        <v>4</v>
      </c>
      <c r="E45" s="143">
        <v>0</v>
      </c>
      <c r="F45" s="143">
        <v>0</v>
      </c>
      <c r="G45" s="143">
        <v>0</v>
      </c>
      <c r="H45" s="143">
        <v>0</v>
      </c>
      <c r="I45" s="143">
        <v>0</v>
      </c>
      <c r="J45" s="143">
        <v>0</v>
      </c>
      <c r="K45" s="143">
        <v>0</v>
      </c>
      <c r="L45" s="143">
        <v>0</v>
      </c>
      <c r="M45" s="143">
        <v>0</v>
      </c>
      <c r="N45" s="143">
        <v>1511.3204518559503</v>
      </c>
      <c r="O45" s="143">
        <v>13005.014139877821</v>
      </c>
      <c r="P45" s="143">
        <v>21721.903126681686</v>
      </c>
      <c r="Q45" s="143">
        <v>20012.530464730255</v>
      </c>
      <c r="R45" s="143">
        <v>9266.6031767304084</v>
      </c>
      <c r="S45" s="143">
        <v>0</v>
      </c>
      <c r="T45" s="143">
        <v>0</v>
      </c>
      <c r="U45" s="143">
        <v>0</v>
      </c>
      <c r="V45" s="143">
        <v>213138.73667671366</v>
      </c>
      <c r="W45" s="143">
        <v>272769.41676081065</v>
      </c>
      <c r="X45" s="143">
        <v>292387.010312361</v>
      </c>
      <c r="Y45" s="143">
        <v>275574.60538435745</v>
      </c>
      <c r="Z45" s="143">
        <v>230422.55346845582</v>
      </c>
      <c r="AA45" s="143">
        <v>167235.39376055478</v>
      </c>
      <c r="AB45" s="144">
        <v>117663.30714685547</v>
      </c>
      <c r="AC45" s="153">
        <v>6538833.5794799393</v>
      </c>
      <c r="AD45" s="1">
        <v>262069.4854395045</v>
      </c>
      <c r="AF45" s="1" t="s">
        <v>2</v>
      </c>
      <c r="AG45" s="1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>
        <v>22.230401179345787</v>
      </c>
      <c r="F46" s="109">
        <v>0</v>
      </c>
      <c r="G46" s="109">
        <v>0</v>
      </c>
      <c r="H46" s="109">
        <v>0</v>
      </c>
      <c r="I46" s="109">
        <v>348685.64089042321</v>
      </c>
      <c r="J46" s="109">
        <v>2167858.5703638857</v>
      </c>
      <c r="K46" s="109">
        <v>2919968.2231458123</v>
      </c>
      <c r="L46" s="109">
        <v>703536.86271834606</v>
      </c>
      <c r="M46" s="109">
        <v>1382208.2826005146</v>
      </c>
      <c r="N46" s="109">
        <v>1736734.7317111276</v>
      </c>
      <c r="O46" s="109">
        <v>2162599.1016504844</v>
      </c>
      <c r="P46" s="109">
        <v>2369687.2095662239</v>
      </c>
      <c r="Q46" s="109">
        <v>2119168.8912933166</v>
      </c>
      <c r="R46" s="109">
        <v>1777454.9775374352</v>
      </c>
      <c r="S46" s="109">
        <v>1710477.8977184196</v>
      </c>
      <c r="T46" s="109">
        <v>1606131.0410063157</v>
      </c>
      <c r="U46" s="109">
        <v>1438109.384528948</v>
      </c>
      <c r="V46" s="109">
        <v>8169367.0991870528</v>
      </c>
      <c r="W46" s="109">
        <v>9595297.8203420471</v>
      </c>
      <c r="X46" s="109">
        <v>9828522.3258778453</v>
      </c>
      <c r="Y46" s="109">
        <v>9120526.3978368323</v>
      </c>
      <c r="Z46" s="109">
        <v>7668168.9639529493</v>
      </c>
      <c r="AA46" s="109">
        <v>5763055.5765998615</v>
      </c>
      <c r="AB46" s="142">
        <v>4156919.8298007348</v>
      </c>
      <c r="AC46" s="152">
        <v>76744501.058729768</v>
      </c>
      <c r="AD46" s="152">
        <v>17006108.380331129</v>
      </c>
    </row>
    <row r="47" spans="1:33" ht="15" x14ac:dyDescent="0.2">
      <c r="A47" s="193">
        <v>49218</v>
      </c>
      <c r="B47" s="194">
        <v>78948737.71950762</v>
      </c>
      <c r="C47" s="94" t="s">
        <v>35</v>
      </c>
      <c r="D47" s="95">
        <v>21</v>
      </c>
      <c r="E47" s="148">
        <v>0</v>
      </c>
      <c r="F47" s="149">
        <v>0</v>
      </c>
      <c r="G47" s="149">
        <v>0</v>
      </c>
      <c r="H47" s="149">
        <v>0</v>
      </c>
      <c r="I47" s="149">
        <v>13726.239974436216</v>
      </c>
      <c r="J47" s="149">
        <v>92793.608715680719</v>
      </c>
      <c r="K47" s="149">
        <v>124385.71400228621</v>
      </c>
      <c r="L47" s="149">
        <v>34485.181208439608</v>
      </c>
      <c r="M47" s="149">
        <v>57947.459084697039</v>
      </c>
      <c r="N47" s="149">
        <v>69733.575007624633</v>
      </c>
      <c r="O47" s="149">
        <v>83557.880425339492</v>
      </c>
      <c r="P47" s="149">
        <v>93258.772118993598</v>
      </c>
      <c r="Q47" s="149">
        <v>82748.520901782482</v>
      </c>
      <c r="R47" s="149">
        <v>72237.290144806291</v>
      </c>
      <c r="S47" s="149">
        <v>75024.399624681711</v>
      </c>
      <c r="T47" s="149">
        <v>74936.970302381902</v>
      </c>
      <c r="U47" s="149">
        <v>70968.291050970394</v>
      </c>
      <c r="V47" s="149">
        <v>305670.87292378157</v>
      </c>
      <c r="W47" s="149">
        <v>340015.07454192557</v>
      </c>
      <c r="X47" s="149">
        <v>338622.40371534007</v>
      </c>
      <c r="Y47" s="149">
        <v>314598.71298458456</v>
      </c>
      <c r="Z47" s="149">
        <v>265984.44216354459</v>
      </c>
      <c r="AA47" s="149">
        <v>198971.35520992178</v>
      </c>
      <c r="AB47" s="150">
        <v>145192.84152007455</v>
      </c>
      <c r="AC47" s="151">
        <v>59952051.718047164</v>
      </c>
      <c r="AD47" s="1">
        <v>15012865.137264062</v>
      </c>
      <c r="AF47" s="1" t="s">
        <v>1</v>
      </c>
      <c r="AG47" s="1">
        <v>10</v>
      </c>
    </row>
    <row r="48" spans="1:33" ht="15" x14ac:dyDescent="0.2">
      <c r="A48" s="191"/>
      <c r="B48" s="194"/>
      <c r="C48" s="100" t="s">
        <v>36</v>
      </c>
      <c r="D48" s="101">
        <v>4</v>
      </c>
      <c r="E48" s="145">
        <v>1671.6449971135883</v>
      </c>
      <c r="F48" s="146">
        <v>0</v>
      </c>
      <c r="G48" s="146">
        <v>0</v>
      </c>
      <c r="H48" s="146">
        <v>0</v>
      </c>
      <c r="I48" s="146">
        <v>0</v>
      </c>
      <c r="J48" s="146">
        <v>13494.924372258691</v>
      </c>
      <c r="K48" s="146">
        <v>62144.764257794013</v>
      </c>
      <c r="L48" s="146">
        <v>3805.4204204121779</v>
      </c>
      <c r="M48" s="146">
        <v>40437.53981462161</v>
      </c>
      <c r="N48" s="146">
        <v>63523.744493370359</v>
      </c>
      <c r="O48" s="146">
        <v>77976.255501379143</v>
      </c>
      <c r="P48" s="146">
        <v>83481.964130539214</v>
      </c>
      <c r="Q48" s="146">
        <v>76511.712276569553</v>
      </c>
      <c r="R48" s="146">
        <v>57892.758813572116</v>
      </c>
      <c r="S48" s="146">
        <v>39537.35135865034</v>
      </c>
      <c r="T48" s="146">
        <v>27420.570096804397</v>
      </c>
      <c r="U48" s="146">
        <v>19837.270140042339</v>
      </c>
      <c r="V48" s="146">
        <v>262864.78131706978</v>
      </c>
      <c r="W48" s="146">
        <v>299941.03400061396</v>
      </c>
      <c r="X48" s="146">
        <v>298667.11971617106</v>
      </c>
      <c r="Y48" s="146">
        <v>278277.83584017295</v>
      </c>
      <c r="Z48" s="146">
        <v>240247.62282599258</v>
      </c>
      <c r="AA48" s="146">
        <v>191487.26523773241</v>
      </c>
      <c r="AB48" s="147">
        <v>147977.06976351308</v>
      </c>
      <c r="AC48" s="152">
        <v>9148794.597497575</v>
      </c>
      <c r="AD48" s="1">
        <v>1961698.3481838454</v>
      </c>
      <c r="AF48" s="1" t="s">
        <v>3</v>
      </c>
      <c r="AG48" s="1">
        <v>10</v>
      </c>
    </row>
    <row r="49" spans="1:33" ht="15" x14ac:dyDescent="0.2">
      <c r="A49" s="191"/>
      <c r="B49" s="194"/>
      <c r="C49" s="106" t="s">
        <v>37</v>
      </c>
      <c r="D49" s="107">
        <v>6</v>
      </c>
      <c r="E49" s="143">
        <v>110.71385673644545</v>
      </c>
      <c r="F49" s="143">
        <v>0</v>
      </c>
      <c r="G49" s="143">
        <v>0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  <c r="M49" s="143">
        <v>0</v>
      </c>
      <c r="N49" s="143">
        <v>0</v>
      </c>
      <c r="O49" s="143">
        <v>10053.46428220909</v>
      </c>
      <c r="P49" s="143">
        <v>18843.622008748585</v>
      </c>
      <c r="Q49" s="143">
        <v>20687.709165078471</v>
      </c>
      <c r="R49" s="143">
        <v>12183.002771067442</v>
      </c>
      <c r="S49" s="143">
        <v>1405.720636644973</v>
      </c>
      <c r="T49" s="143">
        <v>0</v>
      </c>
      <c r="U49" s="143">
        <v>0</v>
      </c>
      <c r="V49" s="143">
        <v>227980.7074650907</v>
      </c>
      <c r="W49" s="143">
        <v>276933.4305174945</v>
      </c>
      <c r="X49" s="143">
        <v>286581.0727413334</v>
      </c>
      <c r="Y49" s="143">
        <v>268866.40673525311</v>
      </c>
      <c r="Z49" s="143">
        <v>226797.99024670839</v>
      </c>
      <c r="AA49" s="143">
        <v>169907.62756104505</v>
      </c>
      <c r="AB49" s="144">
        <v>120963.7660064059</v>
      </c>
      <c r="AC49" s="153">
        <v>9847891.4039628953</v>
      </c>
      <c r="AD49" s="1">
        <v>379041.11318249139</v>
      </c>
      <c r="AF49" s="1" t="s">
        <v>2</v>
      </c>
      <c r="AG49" s="1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>
        <v>7350.8631288730257</v>
      </c>
      <c r="F50" s="109">
        <v>0</v>
      </c>
      <c r="G50" s="109">
        <v>0</v>
      </c>
      <c r="H50" s="109">
        <v>0</v>
      </c>
      <c r="I50" s="109">
        <v>288251.0394631605</v>
      </c>
      <c r="J50" s="109">
        <v>2002645.4805183299</v>
      </c>
      <c r="K50" s="109">
        <v>2860679.0510791866</v>
      </c>
      <c r="L50" s="109">
        <v>739410.48705888051</v>
      </c>
      <c r="M50" s="109">
        <v>1378646.8000371242</v>
      </c>
      <c r="N50" s="109">
        <v>1718500.0531335988</v>
      </c>
      <c r="O50" s="109">
        <v>2126941.2966309004</v>
      </c>
      <c r="P50" s="109">
        <v>2405423.8030735138</v>
      </c>
      <c r="Q50" s="109">
        <v>2167892.043034181</v>
      </c>
      <c r="R50" s="109">
        <v>1821652.1449216253</v>
      </c>
      <c r="S50" s="109">
        <v>1742096.121372787</v>
      </c>
      <c r="T50" s="109">
        <v>1683358.6567372377</v>
      </c>
      <c r="U50" s="109">
        <v>1569683.1926305478</v>
      </c>
      <c r="V50" s="109">
        <v>8838431.7014582362</v>
      </c>
      <c r="W50" s="109">
        <v>10001681.28448786</v>
      </c>
      <c r="X50" s="109">
        <v>10025225.393334826</v>
      </c>
      <c r="Y50" s="109">
        <v>9332882.7564484868</v>
      </c>
      <c r="Z50" s="109">
        <v>7907451.7182186563</v>
      </c>
      <c r="AA50" s="109">
        <v>5963793.2857255572</v>
      </c>
      <c r="AB50" s="142">
        <v>4366740.547014053</v>
      </c>
      <c r="AC50" s="152">
        <v>78948737.719507635</v>
      </c>
      <c r="AD50" s="152">
        <v>17353604.598630399</v>
      </c>
    </row>
    <row r="51" spans="1:33" ht="15" x14ac:dyDescent="0.2">
      <c r="A51" s="193">
        <v>49249</v>
      </c>
      <c r="B51" s="194">
        <v>76893677.665662184</v>
      </c>
      <c r="C51" s="94" t="s">
        <v>35</v>
      </c>
      <c r="D51" s="95">
        <v>20</v>
      </c>
      <c r="E51" s="148">
        <v>0</v>
      </c>
      <c r="F51" s="149">
        <v>0</v>
      </c>
      <c r="G51" s="149">
        <v>0</v>
      </c>
      <c r="H51" s="149">
        <v>0</v>
      </c>
      <c r="I51" s="149">
        <v>15017.967251255021</v>
      </c>
      <c r="J51" s="149">
        <v>89363.176866546957</v>
      </c>
      <c r="K51" s="149">
        <v>126979.05699797923</v>
      </c>
      <c r="L51" s="149">
        <v>38505.612679932528</v>
      </c>
      <c r="M51" s="149">
        <v>61456.765529737211</v>
      </c>
      <c r="N51" s="149">
        <v>72012.889689897027</v>
      </c>
      <c r="O51" s="149">
        <v>84294.571842155783</v>
      </c>
      <c r="P51" s="149">
        <v>92502.148603910508</v>
      </c>
      <c r="Q51" s="149">
        <v>83653.302747710593</v>
      </c>
      <c r="R51" s="149">
        <v>74370.992240437525</v>
      </c>
      <c r="S51" s="149">
        <v>77484.830323497386</v>
      </c>
      <c r="T51" s="149">
        <v>76264.241816341295</v>
      </c>
      <c r="U51" s="149">
        <v>72511.52908551546</v>
      </c>
      <c r="V51" s="149">
        <v>310373.35924010526</v>
      </c>
      <c r="W51" s="149">
        <v>341529.40891719749</v>
      </c>
      <c r="X51" s="149">
        <v>338945.38724854775</v>
      </c>
      <c r="Y51" s="149">
        <v>314183.20924854785</v>
      </c>
      <c r="Z51" s="149">
        <v>266833.6749757402</v>
      </c>
      <c r="AA51" s="149">
        <v>201257.66266863217</v>
      </c>
      <c r="AB51" s="150">
        <v>146321.87352884159</v>
      </c>
      <c r="AC51" s="151">
        <v>57677233.230050579</v>
      </c>
      <c r="AD51" s="1">
        <v>14661137.691182707</v>
      </c>
      <c r="AF51" s="1" t="s">
        <v>1</v>
      </c>
      <c r="AG51" s="1">
        <v>11</v>
      </c>
    </row>
    <row r="52" spans="1:33" ht="15" x14ac:dyDescent="0.2">
      <c r="A52" s="191"/>
      <c r="B52" s="194"/>
      <c r="C52" s="100" t="s">
        <v>36</v>
      </c>
      <c r="D52" s="101">
        <v>4</v>
      </c>
      <c r="E52" s="145">
        <v>1752.3420814491112</v>
      </c>
      <c r="F52" s="146">
        <v>0</v>
      </c>
      <c r="G52" s="146">
        <v>0</v>
      </c>
      <c r="H52" s="146">
        <v>0</v>
      </c>
      <c r="I52" s="146">
        <v>0</v>
      </c>
      <c r="J52" s="146">
        <v>15666.597758071361</v>
      </c>
      <c r="K52" s="146">
        <v>60592.91431585329</v>
      </c>
      <c r="L52" s="146">
        <v>710.15109154654783</v>
      </c>
      <c r="M52" s="146">
        <v>37556.478666067982</v>
      </c>
      <c r="N52" s="146">
        <v>60468.713616186957</v>
      </c>
      <c r="O52" s="146">
        <v>75856.367385190722</v>
      </c>
      <c r="P52" s="146">
        <v>81358.092353678323</v>
      </c>
      <c r="Q52" s="146">
        <v>75422.428868198549</v>
      </c>
      <c r="R52" s="146">
        <v>58085.127155242801</v>
      </c>
      <c r="S52" s="146">
        <v>41234.872719451392</v>
      </c>
      <c r="T52" s="146">
        <v>31551.272983991774</v>
      </c>
      <c r="U52" s="146">
        <v>25678.616142194485</v>
      </c>
      <c r="V52" s="146">
        <v>267729.32376522949</v>
      </c>
      <c r="W52" s="146">
        <v>301172.09484602913</v>
      </c>
      <c r="X52" s="146">
        <v>298882.26374286244</v>
      </c>
      <c r="Y52" s="146">
        <v>277262.71311539458</v>
      </c>
      <c r="Z52" s="146">
        <v>240661.4687025547</v>
      </c>
      <c r="AA52" s="146">
        <v>191779.26469171405</v>
      </c>
      <c r="AB52" s="147">
        <v>146299.2938543077</v>
      </c>
      <c r="AC52" s="152">
        <v>9158881.5914208628</v>
      </c>
      <c r="AD52" s="1">
        <v>1951688.483926998</v>
      </c>
      <c r="AF52" s="1" t="s">
        <v>3</v>
      </c>
      <c r="AG52" s="1">
        <v>11</v>
      </c>
    </row>
    <row r="53" spans="1:33" ht="15" x14ac:dyDescent="0.2">
      <c r="A53" s="191"/>
      <c r="B53" s="194"/>
      <c r="C53" s="106" t="s">
        <v>37</v>
      </c>
      <c r="D53" s="107">
        <v>6</v>
      </c>
      <c r="E53" s="143">
        <v>0</v>
      </c>
      <c r="F53" s="143">
        <v>0</v>
      </c>
      <c r="G53" s="143">
        <v>0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  <c r="M53" s="143">
        <v>0</v>
      </c>
      <c r="N53" s="143">
        <v>689.54554199164477</v>
      </c>
      <c r="O53" s="143">
        <v>14910.666858137594</v>
      </c>
      <c r="P53" s="143">
        <v>24312.601859568571</v>
      </c>
      <c r="Q53" s="143">
        <v>24555.232405706029</v>
      </c>
      <c r="R53" s="143">
        <v>15292.573582955443</v>
      </c>
      <c r="S53" s="143">
        <v>2604.2398506966038</v>
      </c>
      <c r="T53" s="143">
        <v>0</v>
      </c>
      <c r="U53" s="143">
        <v>0</v>
      </c>
      <c r="V53" s="143">
        <v>235403.26822448836</v>
      </c>
      <c r="W53" s="143">
        <v>279810.63613102509</v>
      </c>
      <c r="X53" s="143">
        <v>287108.32558849134</v>
      </c>
      <c r="Y53" s="143">
        <v>267267.3463559926</v>
      </c>
      <c r="Z53" s="143">
        <v>226753.41222409546</v>
      </c>
      <c r="AA53" s="143">
        <v>171966.95300871169</v>
      </c>
      <c r="AB53" s="144">
        <v>125585.67239993105</v>
      </c>
      <c r="AC53" s="153">
        <v>10057562.84419075</v>
      </c>
      <c r="AD53" s="1">
        <v>494189.16059433535</v>
      </c>
      <c r="AF53" s="1" t="s">
        <v>2</v>
      </c>
      <c r="AG53" s="1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>
        <v>7009.3683257964449</v>
      </c>
      <c r="F54" s="109">
        <v>0</v>
      </c>
      <c r="G54" s="109">
        <v>0</v>
      </c>
      <c r="H54" s="109">
        <v>0</v>
      </c>
      <c r="I54" s="109">
        <v>300359.3450251004</v>
      </c>
      <c r="J54" s="109">
        <v>1849929.9283632247</v>
      </c>
      <c r="K54" s="109">
        <v>2781952.797222998</v>
      </c>
      <c r="L54" s="109">
        <v>772952.85796483676</v>
      </c>
      <c r="M54" s="109">
        <v>1379361.2252590163</v>
      </c>
      <c r="N54" s="109">
        <v>1686269.9215146382</v>
      </c>
      <c r="O54" s="109">
        <v>2078780.9075327041</v>
      </c>
      <c r="P54" s="109">
        <v>2321350.9526503347</v>
      </c>
      <c r="Q54" s="109">
        <v>2122087.1648612423</v>
      </c>
      <c r="R54" s="109">
        <v>1811515.7949274543</v>
      </c>
      <c r="S54" s="109">
        <v>1730261.536451933</v>
      </c>
      <c r="T54" s="109">
        <v>1651489.928262793</v>
      </c>
      <c r="U54" s="109">
        <v>1552945.0462790872</v>
      </c>
      <c r="V54" s="109">
        <v>8690804.0892099533</v>
      </c>
      <c r="W54" s="109">
        <v>9714140.3745142166</v>
      </c>
      <c r="X54" s="109">
        <v>9697086.7534733526</v>
      </c>
      <c r="Y54" s="109">
        <v>8996319.1155684907</v>
      </c>
      <c r="Z54" s="109">
        <v>7659839.8476695959</v>
      </c>
      <c r="AA54" s="109">
        <v>5824072.0301917689</v>
      </c>
      <c r="AB54" s="142">
        <v>4265148.6803936493</v>
      </c>
      <c r="AC54" s="152">
        <v>76893677.665662184</v>
      </c>
      <c r="AD54" s="152">
        <v>17107015.33570404</v>
      </c>
    </row>
    <row r="55" spans="1:33" ht="15" x14ac:dyDescent="0.2">
      <c r="A55" s="193">
        <v>49279</v>
      </c>
      <c r="B55" s="194">
        <v>75130814.122606412</v>
      </c>
      <c r="C55" s="94" t="s">
        <v>35</v>
      </c>
      <c r="D55" s="95">
        <v>19</v>
      </c>
      <c r="E55" s="148">
        <v>836.89096163468446</v>
      </c>
      <c r="F55" s="149">
        <v>0</v>
      </c>
      <c r="G55" s="149">
        <v>0</v>
      </c>
      <c r="H55" s="149">
        <v>0</v>
      </c>
      <c r="I55" s="149">
        <v>3337.2604751698777</v>
      </c>
      <c r="J55" s="149">
        <v>41046.161028496696</v>
      </c>
      <c r="K55" s="149">
        <v>90331.926702966361</v>
      </c>
      <c r="L55" s="149">
        <v>27369.967315704227</v>
      </c>
      <c r="M55" s="149">
        <v>57890.116688261456</v>
      </c>
      <c r="N55" s="149">
        <v>73638.514012117288</v>
      </c>
      <c r="O55" s="149">
        <v>86755.784117485658</v>
      </c>
      <c r="P55" s="149">
        <v>97298.604927005043</v>
      </c>
      <c r="Q55" s="149">
        <v>93993.416027711792</v>
      </c>
      <c r="R55" s="149">
        <v>81168.156653935352</v>
      </c>
      <c r="S55" s="149">
        <v>78461.501735582598</v>
      </c>
      <c r="T55" s="149">
        <v>73046.161911064133</v>
      </c>
      <c r="U55" s="149">
        <v>66534.473376367925</v>
      </c>
      <c r="V55" s="149">
        <v>291303.25462663552</v>
      </c>
      <c r="W55" s="149">
        <v>331493.98637006391</v>
      </c>
      <c r="X55" s="149">
        <v>333002.29892569018</v>
      </c>
      <c r="Y55" s="149">
        <v>313899.69300061296</v>
      </c>
      <c r="Z55" s="149">
        <v>275532.39623723272</v>
      </c>
      <c r="AA55" s="149">
        <v>213922.84677083942</v>
      </c>
      <c r="AB55" s="150">
        <v>158126.67540225983</v>
      </c>
      <c r="AC55" s="151">
        <v>52990811.658069909</v>
      </c>
      <c r="AD55" s="1">
        <v>13986977.238539474</v>
      </c>
      <c r="AF55" s="1" t="s">
        <v>1</v>
      </c>
      <c r="AG55" s="1">
        <v>12</v>
      </c>
    </row>
    <row r="56" spans="1:33" ht="15" x14ac:dyDescent="0.2">
      <c r="A56" s="191"/>
      <c r="B56" s="194"/>
      <c r="C56" s="100" t="s">
        <v>36</v>
      </c>
      <c r="D56" s="101">
        <v>5</v>
      </c>
      <c r="E56" s="145">
        <v>5669.5184401052775</v>
      </c>
      <c r="F56" s="146">
        <v>0</v>
      </c>
      <c r="G56" s="146">
        <v>0</v>
      </c>
      <c r="H56" s="146">
        <v>0</v>
      </c>
      <c r="I56" s="146">
        <v>0</v>
      </c>
      <c r="J56" s="146">
        <v>6630.7229021376697</v>
      </c>
      <c r="K56" s="146">
        <v>39113.541307164691</v>
      </c>
      <c r="L56" s="146">
        <v>1477.9046457665972</v>
      </c>
      <c r="M56" s="146">
        <v>23983.744966505328</v>
      </c>
      <c r="N56" s="146">
        <v>42781.85357897143</v>
      </c>
      <c r="O56" s="146">
        <v>55978.134956415553</v>
      </c>
      <c r="P56" s="146">
        <v>61849.063062946603</v>
      </c>
      <c r="Q56" s="146">
        <v>57872.596032089983</v>
      </c>
      <c r="R56" s="146">
        <v>42988.912781073035</v>
      </c>
      <c r="S56" s="146">
        <v>28167.384905788196</v>
      </c>
      <c r="T56" s="146">
        <v>19431.438785727649</v>
      </c>
      <c r="U56" s="146">
        <v>14522.42130182127</v>
      </c>
      <c r="V56" s="146">
        <v>242352.52977843682</v>
      </c>
      <c r="W56" s="146">
        <v>284019.19493557466</v>
      </c>
      <c r="X56" s="146">
        <v>287405.31563880772</v>
      </c>
      <c r="Y56" s="146">
        <v>274056.0549231827</v>
      </c>
      <c r="Z56" s="146">
        <v>244796.07344805921</v>
      </c>
      <c r="AA56" s="146">
        <v>201332.41277811569</v>
      </c>
      <c r="AB56" s="147">
        <v>153480.69325563702</v>
      </c>
      <c r="AC56" s="152">
        <v>10439547.562121635</v>
      </c>
      <c r="AD56" s="1">
        <v>1745267.2750855281</v>
      </c>
      <c r="AF56" s="1" t="s">
        <v>3</v>
      </c>
      <c r="AG56" s="1">
        <v>12</v>
      </c>
    </row>
    <row r="57" spans="1:33" ht="15" x14ac:dyDescent="0.2">
      <c r="A57" s="191"/>
      <c r="B57" s="194"/>
      <c r="C57" s="106" t="s">
        <v>37</v>
      </c>
      <c r="D57" s="107">
        <v>7</v>
      </c>
      <c r="E57" s="143">
        <v>10165.428032582555</v>
      </c>
      <c r="F57" s="143">
        <v>2865.906363077765</v>
      </c>
      <c r="G57" s="143">
        <v>0</v>
      </c>
      <c r="H57" s="143">
        <v>0</v>
      </c>
      <c r="I57" s="143">
        <v>0</v>
      </c>
      <c r="J57" s="143">
        <v>0</v>
      </c>
      <c r="K57" s="143">
        <v>520.64011115236542</v>
      </c>
      <c r="L57" s="143">
        <v>0</v>
      </c>
      <c r="M57" s="143">
        <v>0</v>
      </c>
      <c r="N57" s="143">
        <v>530.5045415610324</v>
      </c>
      <c r="O57" s="143">
        <v>10304.528995253686</v>
      </c>
      <c r="P57" s="143">
        <v>16573.539779076662</v>
      </c>
      <c r="Q57" s="143">
        <v>16523.381128660745</v>
      </c>
      <c r="R57" s="143">
        <v>10248.990744509169</v>
      </c>
      <c r="S57" s="143">
        <v>2124.0632790353266</v>
      </c>
      <c r="T57" s="143">
        <v>0</v>
      </c>
      <c r="U57" s="143">
        <v>0</v>
      </c>
      <c r="V57" s="143">
        <v>217097.3829379961</v>
      </c>
      <c r="W57" s="143">
        <v>268993.73922357836</v>
      </c>
      <c r="X57" s="143">
        <v>278342.44915906515</v>
      </c>
      <c r="Y57" s="143">
        <v>264402.59146209422</v>
      </c>
      <c r="Z57" s="143">
        <v>233726.17404885674</v>
      </c>
      <c r="AA57" s="143">
        <v>189448.20316055152</v>
      </c>
      <c r="AB57" s="144">
        <v>149626.03452078684</v>
      </c>
      <c r="AC57" s="153">
        <v>11700454.90241487</v>
      </c>
      <c r="AD57" s="1">
        <v>394135.05927667633</v>
      </c>
      <c r="AF57" s="1" t="s">
        <v>2</v>
      </c>
      <c r="AG57" s="1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>
        <v>115406.51669966328</v>
      </c>
      <c r="F58" s="109">
        <v>20061.344541544357</v>
      </c>
      <c r="G58" s="109">
        <v>0</v>
      </c>
      <c r="H58" s="109">
        <v>0</v>
      </c>
      <c r="I58" s="109">
        <v>63407.949028227675</v>
      </c>
      <c r="J58" s="109">
        <v>813030.67405212554</v>
      </c>
      <c r="K58" s="109">
        <v>1915518.7946702507</v>
      </c>
      <c r="L58" s="109">
        <v>527418.90222721337</v>
      </c>
      <c r="M58" s="109">
        <v>1219830.9419094943</v>
      </c>
      <c r="N58" s="109">
        <v>1616754.5659160127</v>
      </c>
      <c r="O58" s="109">
        <v>2000382.275981081</v>
      </c>
      <c r="P58" s="109">
        <v>2273933.5873813657</v>
      </c>
      <c r="Q58" s="109">
        <v>2190901.552587599</v>
      </c>
      <c r="R58" s="109">
        <v>1828882.4755417008</v>
      </c>
      <c r="S58" s="109">
        <v>1646473.9004582579</v>
      </c>
      <c r="T58" s="109">
        <v>1485034.2702388568</v>
      </c>
      <c r="U58" s="109">
        <v>1336767.1006600969</v>
      </c>
      <c r="V58" s="109">
        <v>8266206.1673642313</v>
      </c>
      <c r="W58" s="109">
        <v>9601437.8902741373</v>
      </c>
      <c r="X58" s="109">
        <v>9712467.4018956088</v>
      </c>
      <c r="Y58" s="109">
        <v>9185192.5818622187</v>
      </c>
      <c r="Z58" s="109">
        <v>8095179.1140897144</v>
      </c>
      <c r="AA58" s="109">
        <v>6397333.5746603878</v>
      </c>
      <c r="AB58" s="142">
        <v>4819192.5405666297</v>
      </c>
      <c r="AC58" s="152">
        <v>75130814.122606412</v>
      </c>
      <c r="AD58" s="152">
        <v>16126379.572901677</v>
      </c>
    </row>
    <row r="59" spans="1:33" s="5" customFormat="1" x14ac:dyDescent="0.2">
      <c r="AD59" s="172">
        <v>204514799.57965198</v>
      </c>
    </row>
    <row r="60" spans="1:33" s="5" customFormat="1" ht="15.75" x14ac:dyDescent="0.2">
      <c r="B60" s="38" t="s">
        <v>44</v>
      </c>
      <c r="Z60" s="6"/>
      <c r="AA60" s="6"/>
      <c r="AB60" s="6"/>
    </row>
    <row r="61" spans="1:33" s="5" customFormat="1" ht="18" x14ac:dyDescent="0.25">
      <c r="B61" s="38" t="s">
        <v>51</v>
      </c>
      <c r="W61" s="37"/>
      <c r="Z61" s="7" t="s">
        <v>58</v>
      </c>
    </row>
  </sheetData>
  <mergeCells count="26">
    <mergeCell ref="D2:E2"/>
    <mergeCell ref="C9:D9"/>
    <mergeCell ref="A11:A14"/>
    <mergeCell ref="B11:B14"/>
    <mergeCell ref="A15:A18"/>
    <mergeCell ref="B15:B18"/>
    <mergeCell ref="A19:A22"/>
    <mergeCell ref="B19:B22"/>
    <mergeCell ref="A23:A26"/>
    <mergeCell ref="B23:B26"/>
    <mergeCell ref="A27:A30"/>
    <mergeCell ref="B27:B30"/>
    <mergeCell ref="A31:A34"/>
    <mergeCell ref="B31:B34"/>
    <mergeCell ref="A35:A38"/>
    <mergeCell ref="B35:B38"/>
    <mergeCell ref="A39:A42"/>
    <mergeCell ref="B39:B42"/>
    <mergeCell ref="A55:A58"/>
    <mergeCell ref="B55:B58"/>
    <mergeCell ref="A43:A46"/>
    <mergeCell ref="B43:B46"/>
    <mergeCell ref="A47:A50"/>
    <mergeCell ref="B47:B50"/>
    <mergeCell ref="A51:A54"/>
    <mergeCell ref="B51:B54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81A42-E6EC-4835-A31A-6F791446497F}">
  <sheetPr>
    <tabColor theme="3" tint="0.39997558519241921"/>
    <pageSetUpPr fitToPage="1"/>
  </sheetPr>
  <dimension ref="A1:AG61"/>
  <sheetViews>
    <sheetView showGridLines="0" zoomScale="90" workbookViewId="0">
      <pane xSplit="4" ySplit="10" topLeftCell="E98" activePane="bottomRight" state="frozen"/>
      <selection activeCell="C26" sqref="C26"/>
      <selection pane="topRight" activeCell="C26" sqref="C26"/>
      <selection pane="bottomLeft" activeCell="C26" sqref="C26"/>
      <selection pane="bottomRight" activeCell="C26" sqref="C26"/>
    </sheetView>
  </sheetViews>
  <sheetFormatPr baseColWidth="10" defaultColWidth="0" defaultRowHeight="12.75" x14ac:dyDescent="0.2"/>
  <cols>
    <col min="1" max="1" width="8.28515625" style="1" customWidth="1"/>
    <col min="2" max="2" width="15.5703125" style="1" customWidth="1"/>
    <col min="3" max="4" width="13.28515625" style="1" customWidth="1"/>
    <col min="5" max="5" width="12.7109375" style="1" bestFit="1" customWidth="1"/>
    <col min="6" max="6" width="11.5703125" style="1" bestFit="1" customWidth="1"/>
    <col min="7" max="8" width="10.42578125" style="1" bestFit="1" customWidth="1"/>
    <col min="9" max="9" width="12.7109375" style="1" bestFit="1" customWidth="1"/>
    <col min="10" max="21" width="14.42578125" style="1" bestFit="1" customWidth="1"/>
    <col min="22" max="25" width="15.5703125" style="1" bestFit="1" customWidth="1"/>
    <col min="26" max="26" width="16" style="1" customWidth="1"/>
    <col min="27" max="27" width="15.5703125" style="1" bestFit="1" customWidth="1"/>
    <col min="28" max="28" width="14.42578125" style="1" bestFit="1" customWidth="1"/>
    <col min="29" max="29" width="17.7109375" style="1" customWidth="1"/>
    <col min="30" max="30" width="19.85546875" style="1" customWidth="1"/>
    <col min="31" max="31" width="3.42578125" style="1" hidden="1" customWidth="1"/>
    <col min="32" max="32" width="5.28515625" style="1" hidden="1" customWidth="1"/>
    <col min="33" max="33" width="9.85546875" style="1" hidden="1" customWidth="1"/>
    <col min="34" max="16384" width="3.42578125" style="1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">
        <v>110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83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>
        <v>2035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93" customFormat="1" ht="32.25" thickBot="1" x14ac:dyDescent="0.25">
      <c r="A10" s="3" t="s">
        <v>115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49310</v>
      </c>
      <c r="B11" s="194">
        <v>167539521.27006572</v>
      </c>
      <c r="C11" s="94" t="s">
        <v>35</v>
      </c>
      <c r="D11" s="95">
        <v>21</v>
      </c>
      <c r="E11" s="148">
        <v>2674.4763836418288</v>
      </c>
      <c r="F11" s="149">
        <v>0</v>
      </c>
      <c r="G11" s="149">
        <v>0</v>
      </c>
      <c r="H11" s="149">
        <v>0</v>
      </c>
      <c r="I11" s="149">
        <v>14899.599507432213</v>
      </c>
      <c r="J11" s="149">
        <v>114141.47631275479</v>
      </c>
      <c r="K11" s="149">
        <v>196635.98571494356</v>
      </c>
      <c r="L11" s="149">
        <v>72676.791683601186</v>
      </c>
      <c r="M11" s="149">
        <v>132150.18951221465</v>
      </c>
      <c r="N11" s="149">
        <v>170480.33583842989</v>
      </c>
      <c r="O11" s="149">
        <v>204843.87120816365</v>
      </c>
      <c r="P11" s="149">
        <v>227845.77067074931</v>
      </c>
      <c r="Q11" s="149">
        <v>221632.77477069685</v>
      </c>
      <c r="R11" s="149">
        <v>198326.81970550667</v>
      </c>
      <c r="S11" s="149">
        <v>192248.30295094405</v>
      </c>
      <c r="T11" s="149">
        <v>181334.46063534287</v>
      </c>
      <c r="U11" s="149">
        <v>164587.89695853248</v>
      </c>
      <c r="V11" s="149">
        <v>584159.1664434633</v>
      </c>
      <c r="W11" s="149">
        <v>661520.92545099813</v>
      </c>
      <c r="X11" s="149">
        <v>702107.01658805751</v>
      </c>
      <c r="Y11" s="149">
        <v>659952.2856002351</v>
      </c>
      <c r="Z11" s="149">
        <v>570219.06525768572</v>
      </c>
      <c r="AA11" s="149">
        <v>437700.27689926134</v>
      </c>
      <c r="AB11" s="150">
        <v>323264.68563188741</v>
      </c>
      <c r="AC11" s="151">
        <v>126701445.64821538</v>
      </c>
      <c r="AD11" s="1">
        <v>37088671.492617808</v>
      </c>
      <c r="AF11" s="1" t="s">
        <v>1</v>
      </c>
      <c r="AG11" s="1">
        <v>1</v>
      </c>
    </row>
    <row r="12" spans="1:33" ht="15" x14ac:dyDescent="0.2">
      <c r="A12" s="191"/>
      <c r="B12" s="194"/>
      <c r="C12" s="100" t="s">
        <v>36</v>
      </c>
      <c r="D12" s="101">
        <v>4</v>
      </c>
      <c r="E12" s="145">
        <v>19890.549735660632</v>
      </c>
      <c r="F12" s="146">
        <v>0</v>
      </c>
      <c r="G12" s="146">
        <v>0</v>
      </c>
      <c r="H12" s="146">
        <v>0</v>
      </c>
      <c r="I12" s="146">
        <v>0</v>
      </c>
      <c r="J12" s="146">
        <v>24769.855467122419</v>
      </c>
      <c r="K12" s="146">
        <v>91122.111437051222</v>
      </c>
      <c r="L12" s="146">
        <v>7849.9445271361392</v>
      </c>
      <c r="M12" s="146">
        <v>76351.605114603633</v>
      </c>
      <c r="N12" s="146">
        <v>130220.20583690757</v>
      </c>
      <c r="O12" s="146">
        <v>174588.67935520547</v>
      </c>
      <c r="P12" s="146">
        <v>196462.82871005571</v>
      </c>
      <c r="Q12" s="146">
        <v>190047.58744764328</v>
      </c>
      <c r="R12" s="146">
        <v>156361.02078511851</v>
      </c>
      <c r="S12" s="146">
        <v>112568.66214843839</v>
      </c>
      <c r="T12" s="146">
        <v>85281.150299081841</v>
      </c>
      <c r="U12" s="146">
        <v>61585.575307247353</v>
      </c>
      <c r="V12" s="146">
        <v>498774.02513592615</v>
      </c>
      <c r="W12" s="146">
        <v>584552.22032885242</v>
      </c>
      <c r="X12" s="146">
        <v>623385.84544292954</v>
      </c>
      <c r="Y12" s="146">
        <v>593552.392758267</v>
      </c>
      <c r="Z12" s="146">
        <v>524743.28417406126</v>
      </c>
      <c r="AA12" s="146">
        <v>423528.64855410252</v>
      </c>
      <c r="AB12" s="147">
        <v>329531.88175619172</v>
      </c>
      <c r="AC12" s="152">
        <v>19620672.297286414</v>
      </c>
      <c r="AD12" s="1">
        <v>4765269.0381257515</v>
      </c>
      <c r="AF12" s="1" t="s">
        <v>3</v>
      </c>
      <c r="AG12" s="1">
        <v>1</v>
      </c>
    </row>
    <row r="13" spans="1:33" ht="15" x14ac:dyDescent="0.2">
      <c r="A13" s="191"/>
      <c r="B13" s="194"/>
      <c r="C13" s="106" t="s">
        <v>37</v>
      </c>
      <c r="D13" s="107">
        <v>6</v>
      </c>
      <c r="E13" s="143">
        <v>22989.202925551144</v>
      </c>
      <c r="F13" s="143">
        <v>5742.1234375319918</v>
      </c>
      <c r="G13" s="143">
        <v>0</v>
      </c>
      <c r="H13" s="143">
        <v>0</v>
      </c>
      <c r="I13" s="143">
        <v>0</v>
      </c>
      <c r="J13" s="143">
        <v>0</v>
      </c>
      <c r="K13" s="143">
        <v>1469.0589391909327</v>
      </c>
      <c r="L13" s="143">
        <v>0</v>
      </c>
      <c r="M13" s="143">
        <v>0</v>
      </c>
      <c r="N13" s="143">
        <v>15073.488238443952</v>
      </c>
      <c r="O13" s="143">
        <v>39997.700013376758</v>
      </c>
      <c r="P13" s="143">
        <v>60703.721359304167</v>
      </c>
      <c r="Q13" s="143">
        <v>67786.61323985325</v>
      </c>
      <c r="R13" s="143">
        <v>54884.91364371372</v>
      </c>
      <c r="S13" s="143">
        <v>30619.834988403287</v>
      </c>
      <c r="T13" s="143">
        <v>16845.187856566827</v>
      </c>
      <c r="U13" s="143">
        <v>10274.580232097413</v>
      </c>
      <c r="V13" s="143">
        <v>432781.51624125108</v>
      </c>
      <c r="W13" s="143">
        <v>522918.60740603495</v>
      </c>
      <c r="X13" s="143">
        <v>575223.56487781997</v>
      </c>
      <c r="Y13" s="143">
        <v>551229.28505557147</v>
      </c>
      <c r="Z13" s="143">
        <v>477621.74049416994</v>
      </c>
      <c r="AA13" s="143">
        <v>371412.76901350007</v>
      </c>
      <c r="AB13" s="144">
        <v>278659.97946494282</v>
      </c>
      <c r="AC13" s="153">
        <v>21217403.324563943</v>
      </c>
      <c r="AD13" s="1">
        <v>1777116.2374305562</v>
      </c>
      <c r="AF13" s="1" t="s">
        <v>2</v>
      </c>
      <c r="AG13" s="1">
        <v>1</v>
      </c>
    </row>
    <row r="14" spans="1:33" ht="15.75" thickBot="1" x14ac:dyDescent="0.25">
      <c r="A14" s="192"/>
      <c r="B14" s="195"/>
      <c r="C14" s="122" t="s">
        <v>34</v>
      </c>
      <c r="D14" s="123">
        <v>31</v>
      </c>
      <c r="E14" s="109">
        <v>273661.42055242776</v>
      </c>
      <c r="F14" s="109">
        <v>34452.740625191953</v>
      </c>
      <c r="G14" s="109">
        <v>0</v>
      </c>
      <c r="H14" s="109">
        <v>0</v>
      </c>
      <c r="I14" s="109">
        <v>312891.58965607645</v>
      </c>
      <c r="J14" s="109">
        <v>2496050.4244363401</v>
      </c>
      <c r="K14" s="109">
        <v>4502658.4993971651</v>
      </c>
      <c r="L14" s="109">
        <v>1557612.4034641695</v>
      </c>
      <c r="M14" s="109">
        <v>3080560.4002149221</v>
      </c>
      <c r="N14" s="109">
        <v>4191408.8053853218</v>
      </c>
      <c r="O14" s="109">
        <v>5240062.2128725192</v>
      </c>
      <c r="P14" s="109">
        <v>5934834.8270817827</v>
      </c>
      <c r="Q14" s="109">
        <v>5821198.2994143274</v>
      </c>
      <c r="R14" s="109">
        <v>5119616.7788183969</v>
      </c>
      <c r="S14" s="109">
        <v>4671208.0204939982</v>
      </c>
      <c r="T14" s="109">
        <v>4250219.4016779279</v>
      </c>
      <c r="U14" s="109">
        <v>3764335.6187507557</v>
      </c>
      <c r="V14" s="109">
        <v>16859127.693303939</v>
      </c>
      <c r="W14" s="109">
        <v>19367659.96022258</v>
      </c>
      <c r="X14" s="109">
        <v>20689132.119387846</v>
      </c>
      <c r="Y14" s="109">
        <v>19540583.278971434</v>
      </c>
      <c r="Z14" s="109">
        <v>16939303.950072665</v>
      </c>
      <c r="AA14" s="109">
        <v>13114297.023181899</v>
      </c>
      <c r="AB14" s="142">
        <v>9778645.8020840604</v>
      </c>
      <c r="AC14" s="152">
        <v>167539521.27006575</v>
      </c>
      <c r="AD14" s="152">
        <v>43631056.768174119</v>
      </c>
    </row>
    <row r="15" spans="1:33" ht="15" x14ac:dyDescent="0.2">
      <c r="A15" s="191">
        <v>49341</v>
      </c>
      <c r="B15" s="194">
        <v>24920124.294359922</v>
      </c>
      <c r="C15" s="94" t="s">
        <v>35</v>
      </c>
      <c r="D15" s="95">
        <v>20</v>
      </c>
      <c r="E15" s="148">
        <v>1869.3009444204372</v>
      </c>
      <c r="F15" s="149">
        <v>0</v>
      </c>
      <c r="G15" s="149">
        <v>0</v>
      </c>
      <c r="H15" s="149">
        <v>0</v>
      </c>
      <c r="I15" s="149">
        <v>8979.0400595048668</v>
      </c>
      <c r="J15" s="149">
        <v>34773.955565590099</v>
      </c>
      <c r="K15" s="149">
        <v>39960.451979894533</v>
      </c>
      <c r="L15" s="149">
        <v>24454.554202882042</v>
      </c>
      <c r="M15" s="149">
        <v>30733.802222064707</v>
      </c>
      <c r="N15" s="149">
        <v>33832.885111360389</v>
      </c>
      <c r="O15" s="149">
        <v>37415.061162181228</v>
      </c>
      <c r="P15" s="149">
        <v>39931.695751943043</v>
      </c>
      <c r="Q15" s="149">
        <v>37516.073374695748</v>
      </c>
      <c r="R15" s="149">
        <v>35058.750670380541</v>
      </c>
      <c r="S15" s="149">
        <v>35805.994570064453</v>
      </c>
      <c r="T15" s="149">
        <v>35709.027927267147</v>
      </c>
      <c r="U15" s="149">
        <v>34351.655796489169</v>
      </c>
      <c r="V15" s="149">
        <v>79866.123201781345</v>
      </c>
      <c r="W15" s="149">
        <v>88705.003733181104</v>
      </c>
      <c r="X15" s="149">
        <v>95417.641039610593</v>
      </c>
      <c r="Y15" s="149">
        <v>89814.699010659504</v>
      </c>
      <c r="Z15" s="149">
        <v>77776.218721138837</v>
      </c>
      <c r="AA15" s="149">
        <v>59486.712145874983</v>
      </c>
      <c r="AB15" s="150">
        <v>43620.121765368785</v>
      </c>
      <c r="AC15" s="151">
        <v>19301575.37912707</v>
      </c>
      <c r="AD15" s="1">
        <v>6896190.0157865686</v>
      </c>
      <c r="AF15" s="1" t="s">
        <v>1</v>
      </c>
      <c r="AG15" s="1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>
        <v>4771.116676100346</v>
      </c>
      <c r="F16" s="146">
        <v>442.80358298454269</v>
      </c>
      <c r="G16" s="146">
        <v>0</v>
      </c>
      <c r="H16" s="146">
        <v>0</v>
      </c>
      <c r="I16" s="146">
        <v>1468.0819384648194</v>
      </c>
      <c r="J16" s="146">
        <v>8581.3829571955121</v>
      </c>
      <c r="K16" s="146">
        <v>19320.434929948689</v>
      </c>
      <c r="L16" s="146">
        <v>13683.750305262936</v>
      </c>
      <c r="M16" s="146">
        <v>24227.077039299602</v>
      </c>
      <c r="N16" s="146">
        <v>31368.114741148536</v>
      </c>
      <c r="O16" s="146">
        <v>35556.247606076104</v>
      </c>
      <c r="P16" s="146">
        <v>38152.356501910406</v>
      </c>
      <c r="Q16" s="146">
        <v>36970.627958639947</v>
      </c>
      <c r="R16" s="146">
        <v>31868.048247211318</v>
      </c>
      <c r="S16" s="146">
        <v>26548.854267194187</v>
      </c>
      <c r="T16" s="146">
        <v>23296.384812822758</v>
      </c>
      <c r="U16" s="146">
        <v>20670.967621926069</v>
      </c>
      <c r="V16" s="146">
        <v>69022.14544642446</v>
      </c>
      <c r="W16" s="146">
        <v>78167.955598720859</v>
      </c>
      <c r="X16" s="146">
        <v>84145.023972268245</v>
      </c>
      <c r="Y16" s="146">
        <v>80237.370597812725</v>
      </c>
      <c r="Z16" s="146">
        <v>71098.817467193701</v>
      </c>
      <c r="AA16" s="146">
        <v>57405.383105662513</v>
      </c>
      <c r="AB16" s="147">
        <v>44682.426810092205</v>
      </c>
      <c r="AC16" s="152">
        <v>3206741.4887374416</v>
      </c>
      <c r="AD16" s="1">
        <v>1129369.7164059675</v>
      </c>
      <c r="AF16" s="1" t="s">
        <v>3</v>
      </c>
      <c r="AG16" s="1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>
        <v>4256.9353344776346</v>
      </c>
      <c r="F17" s="143">
        <v>0</v>
      </c>
      <c r="G17" s="143">
        <v>0</v>
      </c>
      <c r="H17" s="143">
        <v>0</v>
      </c>
      <c r="I17" s="143">
        <v>0</v>
      </c>
      <c r="J17" s="143">
        <v>0</v>
      </c>
      <c r="K17" s="143">
        <v>3254.5988999710762</v>
      </c>
      <c r="L17" s="143">
        <v>0</v>
      </c>
      <c r="M17" s="143">
        <v>5143.92887257045</v>
      </c>
      <c r="N17" s="143">
        <v>13211.81495753019</v>
      </c>
      <c r="O17" s="143">
        <v>19075.339593673045</v>
      </c>
      <c r="P17" s="143">
        <v>22213.779826498612</v>
      </c>
      <c r="Q17" s="143">
        <v>23029.565331661517</v>
      </c>
      <c r="R17" s="143">
        <v>20541.066500080986</v>
      </c>
      <c r="S17" s="143">
        <v>16297.108085863953</v>
      </c>
      <c r="T17" s="143">
        <v>12950.293800249412</v>
      </c>
      <c r="U17" s="143">
        <v>10948.760802878309</v>
      </c>
      <c r="V17" s="143">
        <v>60708.392800046226</v>
      </c>
      <c r="W17" s="143">
        <v>73139.116432408307</v>
      </c>
      <c r="X17" s="143">
        <v>82455.789790104958</v>
      </c>
      <c r="Y17" s="143">
        <v>79552.247765978987</v>
      </c>
      <c r="Z17" s="143">
        <v>68329.413607051334</v>
      </c>
      <c r="AA17" s="143">
        <v>51265.568892546878</v>
      </c>
      <c r="AB17" s="144">
        <v>36578.135330260549</v>
      </c>
      <c r="AC17" s="153">
        <v>2411807.4264954096</v>
      </c>
      <c r="AD17" s="1">
        <v>573646.63108402584</v>
      </c>
      <c r="AF17" s="1" t="s">
        <v>2</v>
      </c>
      <c r="AG17" s="1">
        <v>2</v>
      </c>
    </row>
    <row r="18" spans="1:33" ht="15.75" thickBot="1" x14ac:dyDescent="0.25">
      <c r="A18" s="192"/>
      <c r="B18" s="195"/>
      <c r="C18" s="112" t="s">
        <v>34</v>
      </c>
      <c r="D18" s="113">
        <v>28</v>
      </c>
      <c r="E18" s="109">
        <v>73498.226930720659</v>
      </c>
      <c r="F18" s="109">
        <v>1771.2143319381707</v>
      </c>
      <c r="G18" s="109">
        <v>0</v>
      </c>
      <c r="H18" s="109">
        <v>0</v>
      </c>
      <c r="I18" s="109">
        <v>185453.12894395663</v>
      </c>
      <c r="J18" s="109">
        <v>729804.643140584</v>
      </c>
      <c r="K18" s="109">
        <v>889509.17491756973</v>
      </c>
      <c r="L18" s="109">
        <v>543826.08527869266</v>
      </c>
      <c r="M18" s="109">
        <v>732160.06808877434</v>
      </c>
      <c r="N18" s="109">
        <v>854977.42102192272</v>
      </c>
      <c r="O18" s="109">
        <v>966827.57204262109</v>
      </c>
      <c r="P18" s="109">
        <v>1040098.4603524969</v>
      </c>
      <c r="Q18" s="109">
        <v>990322.24065512081</v>
      </c>
      <c r="R18" s="109">
        <v>910811.47239678004</v>
      </c>
      <c r="S18" s="109">
        <v>887503.74081352167</v>
      </c>
      <c r="T18" s="109">
        <v>859167.27299763157</v>
      </c>
      <c r="U18" s="109">
        <v>813512.02962900081</v>
      </c>
      <c r="V18" s="109">
        <v>2116244.6170215099</v>
      </c>
      <c r="W18" s="109">
        <v>2379328.3627881389</v>
      </c>
      <c r="X18" s="109">
        <v>2574756.0758417048</v>
      </c>
      <c r="Y18" s="109">
        <v>2435452.4536683569</v>
      </c>
      <c r="Z18" s="109">
        <v>2113237.2987197568</v>
      </c>
      <c r="AA18" s="109">
        <v>1624418.0509103374</v>
      </c>
      <c r="AB18" s="142">
        <v>1197444.6838687868</v>
      </c>
      <c r="AC18" s="152">
        <v>24920124.294359922</v>
      </c>
      <c r="AD18" s="152">
        <v>8599206.3632765617</v>
      </c>
    </row>
    <row r="19" spans="1:33" ht="15" x14ac:dyDescent="0.2">
      <c r="A19" s="193">
        <v>49369</v>
      </c>
      <c r="B19" s="194">
        <v>24416220.875922125</v>
      </c>
      <c r="C19" s="94" t="s">
        <v>35</v>
      </c>
      <c r="D19" s="95">
        <v>19</v>
      </c>
      <c r="E19" s="148">
        <v>2253.939041019361</v>
      </c>
      <c r="F19" s="149">
        <v>119.17354483727868</v>
      </c>
      <c r="G19" s="149">
        <v>0</v>
      </c>
      <c r="H19" s="149">
        <v>79.756110255091883</v>
      </c>
      <c r="I19" s="149">
        <v>8974.5793711951865</v>
      </c>
      <c r="J19" s="149">
        <v>30133.443004158897</v>
      </c>
      <c r="K19" s="149">
        <v>34828.316341808786</v>
      </c>
      <c r="L19" s="149">
        <v>22508.608225538261</v>
      </c>
      <c r="M19" s="149">
        <v>28834.184119043759</v>
      </c>
      <c r="N19" s="149">
        <v>31843.427029295992</v>
      </c>
      <c r="O19" s="149">
        <v>35506.878119095811</v>
      </c>
      <c r="P19" s="149">
        <v>37657.557400419348</v>
      </c>
      <c r="Q19" s="149">
        <v>35225.701038769366</v>
      </c>
      <c r="R19" s="149">
        <v>33043.408955837243</v>
      </c>
      <c r="S19" s="149">
        <v>34121.553331772899</v>
      </c>
      <c r="T19" s="149">
        <v>33958.659821529822</v>
      </c>
      <c r="U19" s="149">
        <v>32960.238327011313</v>
      </c>
      <c r="V19" s="149">
        <v>75561.346454583952</v>
      </c>
      <c r="W19" s="149">
        <v>84625.489522477525</v>
      </c>
      <c r="X19" s="149">
        <v>88874.528437716537</v>
      </c>
      <c r="Y19" s="149">
        <v>82902.768004722704</v>
      </c>
      <c r="Z19" s="149">
        <v>70977.660154080644</v>
      </c>
      <c r="AA19" s="149">
        <v>54989.491514951646</v>
      </c>
      <c r="AB19" s="150">
        <v>40723.29633540372</v>
      </c>
      <c r="AC19" s="151">
        <v>17113376.079904977</v>
      </c>
      <c r="AD19" s="1">
        <v>6187544.1109979618</v>
      </c>
      <c r="AF19" s="1" t="s">
        <v>1</v>
      </c>
      <c r="AG19" s="1">
        <v>3</v>
      </c>
    </row>
    <row r="20" spans="1:33" ht="15" x14ac:dyDescent="0.2">
      <c r="A20" s="191"/>
      <c r="B20" s="194"/>
      <c r="C20" s="100" t="s">
        <v>36</v>
      </c>
      <c r="D20" s="101">
        <v>5</v>
      </c>
      <c r="E20" s="145">
        <v>4393.0929426548309</v>
      </c>
      <c r="F20" s="146">
        <v>588.930172286529</v>
      </c>
      <c r="G20" s="146">
        <v>169.9347441464306</v>
      </c>
      <c r="H20" s="146">
        <v>137.11126329894262</v>
      </c>
      <c r="I20" s="146">
        <v>2248.5014142804525</v>
      </c>
      <c r="J20" s="146">
        <v>7409.208539797125</v>
      </c>
      <c r="K20" s="146">
        <v>16013.434841804316</v>
      </c>
      <c r="L20" s="146">
        <v>11816.808270709676</v>
      </c>
      <c r="M20" s="146">
        <v>20703.234408023447</v>
      </c>
      <c r="N20" s="146">
        <v>27010.349046692274</v>
      </c>
      <c r="O20" s="146">
        <v>31222.091704849779</v>
      </c>
      <c r="P20" s="146">
        <v>33468.960861305139</v>
      </c>
      <c r="Q20" s="146">
        <v>32457.797429146623</v>
      </c>
      <c r="R20" s="146">
        <v>27915.578129950143</v>
      </c>
      <c r="S20" s="146">
        <v>23525.059378726208</v>
      </c>
      <c r="T20" s="146">
        <v>20862.462167632231</v>
      </c>
      <c r="U20" s="146">
        <v>18753.361351905023</v>
      </c>
      <c r="V20" s="146">
        <v>63301.345111964787</v>
      </c>
      <c r="W20" s="146">
        <v>74273.422020432714</v>
      </c>
      <c r="X20" s="146">
        <v>78508.946361378519</v>
      </c>
      <c r="Y20" s="146">
        <v>73512.550072893355</v>
      </c>
      <c r="Z20" s="146">
        <v>64791.372145271584</v>
      </c>
      <c r="AA20" s="146">
        <v>52988.714544716866</v>
      </c>
      <c r="AB20" s="147">
        <v>41484.738738666332</v>
      </c>
      <c r="AC20" s="152">
        <v>3637785.0283126668</v>
      </c>
      <c r="AD20" s="1">
        <v>1238678.5137447028</v>
      </c>
      <c r="AF20" s="1" t="s">
        <v>3</v>
      </c>
      <c r="AG20" s="1">
        <v>3</v>
      </c>
    </row>
    <row r="21" spans="1:33" ht="15" x14ac:dyDescent="0.2">
      <c r="A21" s="191"/>
      <c r="B21" s="194"/>
      <c r="C21" s="106" t="s">
        <v>37</v>
      </c>
      <c r="D21" s="107">
        <v>7</v>
      </c>
      <c r="E21" s="143">
        <v>3116.8121344429419</v>
      </c>
      <c r="F21" s="143">
        <v>316.56067352799198</v>
      </c>
      <c r="G21" s="143">
        <v>0</v>
      </c>
      <c r="H21" s="143">
        <v>0</v>
      </c>
      <c r="I21" s="143">
        <v>0</v>
      </c>
      <c r="J21" s="143">
        <v>226.02342212229897</v>
      </c>
      <c r="K21" s="143">
        <v>2194.7947044147204</v>
      </c>
      <c r="L21" s="143">
        <v>0</v>
      </c>
      <c r="M21" s="143">
        <v>4698.6141654198736</v>
      </c>
      <c r="N21" s="143">
        <v>10438.454614062022</v>
      </c>
      <c r="O21" s="143">
        <v>15212.836780303724</v>
      </c>
      <c r="P21" s="143">
        <v>17542.462602505049</v>
      </c>
      <c r="Q21" s="143">
        <v>18203.333771215122</v>
      </c>
      <c r="R21" s="143">
        <v>15876.019203307906</v>
      </c>
      <c r="S21" s="143">
        <v>11985.327602612588</v>
      </c>
      <c r="T21" s="143">
        <v>9508.0692876462836</v>
      </c>
      <c r="U21" s="143">
        <v>8952.3890786314132</v>
      </c>
      <c r="V21" s="143">
        <v>54215.214353441057</v>
      </c>
      <c r="W21" s="143">
        <v>65669.422118796734</v>
      </c>
      <c r="X21" s="143">
        <v>72800.379522355928</v>
      </c>
      <c r="Y21" s="143">
        <v>69639.597231491251</v>
      </c>
      <c r="Z21" s="143">
        <v>60474.961593286011</v>
      </c>
      <c r="AA21" s="143">
        <v>47286.742638981035</v>
      </c>
      <c r="AB21" s="144">
        <v>35221.951316361839</v>
      </c>
      <c r="AC21" s="153">
        <v>3665059.7677044803</v>
      </c>
      <c r="AD21" s="1">
        <v>786922.54973992798</v>
      </c>
      <c r="AF21" s="1" t="s">
        <v>2</v>
      </c>
      <c r="AG21" s="1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>
        <v>86607.991433742616</v>
      </c>
      <c r="F22" s="109">
        <v>7424.8729280368843</v>
      </c>
      <c r="G22" s="109">
        <v>849.67372073215301</v>
      </c>
      <c r="H22" s="109">
        <v>2200.9224113414589</v>
      </c>
      <c r="I22" s="109">
        <v>181759.51512411083</v>
      </c>
      <c r="J22" s="109">
        <v>611163.62373286078</v>
      </c>
      <c r="K22" s="109">
        <v>757168.74763429165</v>
      </c>
      <c r="L22" s="109">
        <v>486747.59763877536</v>
      </c>
      <c r="M22" s="109">
        <v>684255.96945988783</v>
      </c>
      <c r="N22" s="109">
        <v>813146.04108851939</v>
      </c>
      <c r="O22" s="109">
        <v>937231.00024919538</v>
      </c>
      <c r="P22" s="109">
        <v>1005635.6331320285</v>
      </c>
      <c r="Q22" s="109">
        <v>959000.64328085689</v>
      </c>
      <c r="R22" s="109">
        <v>878534.7952338137</v>
      </c>
      <c r="S22" s="109">
        <v>849832.10341560422</v>
      </c>
      <c r="T22" s="109">
        <v>816083.33246075176</v>
      </c>
      <c r="U22" s="109">
        <v>782678.05852315994</v>
      </c>
      <c r="V22" s="109">
        <v>2131678.8086710065</v>
      </c>
      <c r="W22" s="109">
        <v>2438937.3658608138</v>
      </c>
      <c r="X22" s="109">
        <v>2590763.4287799983</v>
      </c>
      <c r="Y22" s="109">
        <v>2430192.5230746372</v>
      </c>
      <c r="Z22" s="109">
        <v>2095857.1348068921</v>
      </c>
      <c r="AA22" s="109">
        <v>1640751.1099805329</v>
      </c>
      <c r="AB22" s="142">
        <v>1227719.9832805353</v>
      </c>
      <c r="AC22" s="152">
        <v>24416220.875922125</v>
      </c>
      <c r="AD22" s="152">
        <v>8213145.1744825924</v>
      </c>
    </row>
    <row r="23" spans="1:33" ht="15" x14ac:dyDescent="0.2">
      <c r="A23" s="193">
        <v>49400</v>
      </c>
      <c r="B23" s="194">
        <v>21110830.360595878</v>
      </c>
      <c r="C23" s="94" t="s">
        <v>35</v>
      </c>
      <c r="D23" s="95">
        <v>21</v>
      </c>
      <c r="E23" s="148">
        <v>848.84206181473496</v>
      </c>
      <c r="F23" s="149">
        <v>0</v>
      </c>
      <c r="G23" s="149">
        <v>0</v>
      </c>
      <c r="H23" s="149">
        <v>0</v>
      </c>
      <c r="I23" s="149">
        <v>6624.5993697109461</v>
      </c>
      <c r="J23" s="149">
        <v>25755.783571213673</v>
      </c>
      <c r="K23" s="149">
        <v>30816.576723692855</v>
      </c>
      <c r="L23" s="149">
        <v>19854.909414380254</v>
      </c>
      <c r="M23" s="149">
        <v>24676.557780743129</v>
      </c>
      <c r="N23" s="149">
        <v>26894.181968425746</v>
      </c>
      <c r="O23" s="149">
        <v>29804.895071905456</v>
      </c>
      <c r="P23" s="149">
        <v>31590.915427384185</v>
      </c>
      <c r="Q23" s="149">
        <v>30127.577117987847</v>
      </c>
      <c r="R23" s="149">
        <v>28305.667036515933</v>
      </c>
      <c r="S23" s="149">
        <v>28649.004418083176</v>
      </c>
      <c r="T23" s="149">
        <v>28398.120790774738</v>
      </c>
      <c r="U23" s="149">
        <v>27399.36908302212</v>
      </c>
      <c r="V23" s="149">
        <v>64905.31942845758</v>
      </c>
      <c r="W23" s="149">
        <v>72792.449825718693</v>
      </c>
      <c r="X23" s="149">
        <v>75857.148202298064</v>
      </c>
      <c r="Y23" s="149">
        <v>71163.985330009222</v>
      </c>
      <c r="Z23" s="149">
        <v>61028.828140356076</v>
      </c>
      <c r="AA23" s="149">
        <v>46604.032618845333</v>
      </c>
      <c r="AB23" s="150">
        <v>34340.973807991839</v>
      </c>
      <c r="AC23" s="151">
        <v>16095234.480975965</v>
      </c>
      <c r="AD23" s="1">
        <v>5789725.1602936741</v>
      </c>
      <c r="AF23" s="1" t="s">
        <v>1</v>
      </c>
      <c r="AG23" s="1">
        <v>4</v>
      </c>
    </row>
    <row r="24" spans="1:33" ht="15" x14ac:dyDescent="0.2">
      <c r="A24" s="191"/>
      <c r="B24" s="194"/>
      <c r="C24" s="100" t="s">
        <v>36</v>
      </c>
      <c r="D24" s="101">
        <v>4</v>
      </c>
      <c r="E24" s="145">
        <v>3400.2733304015064</v>
      </c>
      <c r="F24" s="146">
        <v>2.8379510965497157</v>
      </c>
      <c r="G24" s="146">
        <v>0</v>
      </c>
      <c r="H24" s="146">
        <v>0</v>
      </c>
      <c r="I24" s="146">
        <v>946.54573921215808</v>
      </c>
      <c r="J24" s="146">
        <v>5905.3937282597581</v>
      </c>
      <c r="K24" s="146">
        <v>15982.88952762527</v>
      </c>
      <c r="L24" s="146">
        <v>11383.079854233982</v>
      </c>
      <c r="M24" s="146">
        <v>20498.717807655728</v>
      </c>
      <c r="N24" s="146">
        <v>25841.520997366122</v>
      </c>
      <c r="O24" s="146">
        <v>29120.850357634517</v>
      </c>
      <c r="P24" s="146">
        <v>30797.097570131838</v>
      </c>
      <c r="Q24" s="146">
        <v>29922.227442896463</v>
      </c>
      <c r="R24" s="146">
        <v>26299.286682842539</v>
      </c>
      <c r="S24" s="146">
        <v>22611.363641440519</v>
      </c>
      <c r="T24" s="146">
        <v>20944.012889566526</v>
      </c>
      <c r="U24" s="146">
        <v>19026.668482438101</v>
      </c>
      <c r="V24" s="146">
        <v>57380.925139299863</v>
      </c>
      <c r="W24" s="146">
        <v>65549.587603336142</v>
      </c>
      <c r="X24" s="146">
        <v>67777.473252818265</v>
      </c>
      <c r="Y24" s="146">
        <v>64193.90267614161</v>
      </c>
      <c r="Z24" s="146">
        <v>56372.435090048879</v>
      </c>
      <c r="AA24" s="146">
        <v>45230.742119293827</v>
      </c>
      <c r="AB24" s="147">
        <v>35555.308928526305</v>
      </c>
      <c r="AC24" s="152">
        <v>2618972.5632490655</v>
      </c>
      <c r="AD24" s="1">
        <v>945779.30290482531</v>
      </c>
      <c r="AF24" s="1" t="s">
        <v>3</v>
      </c>
      <c r="AG24" s="1">
        <v>4</v>
      </c>
    </row>
    <row r="25" spans="1:33" ht="15" x14ac:dyDescent="0.2">
      <c r="A25" s="191"/>
      <c r="B25" s="194"/>
      <c r="C25" s="106" t="s">
        <v>37</v>
      </c>
      <c r="D25" s="107">
        <v>5</v>
      </c>
      <c r="E25" s="143">
        <v>2181.0650568333513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1652.0160630210707</v>
      </c>
      <c r="L25" s="143">
        <v>0</v>
      </c>
      <c r="M25" s="143">
        <v>3609.9124906041652</v>
      </c>
      <c r="N25" s="143">
        <v>10640.298704746247</v>
      </c>
      <c r="O25" s="143">
        <v>14973.463769253585</v>
      </c>
      <c r="P25" s="143">
        <v>16880.567569158156</v>
      </c>
      <c r="Q25" s="143">
        <v>17345.206276123627</v>
      </c>
      <c r="R25" s="143">
        <v>16335.671273937389</v>
      </c>
      <c r="S25" s="143">
        <v>13589.844391345163</v>
      </c>
      <c r="T25" s="143">
        <v>10827.474012784143</v>
      </c>
      <c r="U25" s="143">
        <v>9510.8712775605345</v>
      </c>
      <c r="V25" s="143">
        <v>49948.83612408975</v>
      </c>
      <c r="W25" s="143">
        <v>59996.290390073838</v>
      </c>
      <c r="X25" s="143">
        <v>65473.220901893998</v>
      </c>
      <c r="Y25" s="143">
        <v>62803.14842394193</v>
      </c>
      <c r="Z25" s="143">
        <v>53593.329376835114</v>
      </c>
      <c r="AA25" s="143">
        <v>40395.936570917926</v>
      </c>
      <c r="AB25" s="144">
        <v>29567.510601050177</v>
      </c>
      <c r="AC25" s="153">
        <v>2396623.3163708509</v>
      </c>
      <c r="AD25" s="1">
        <v>568566.54882756516</v>
      </c>
      <c r="AF25" s="1" t="s">
        <v>2</v>
      </c>
      <c r="AG25" s="1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>
        <v>42332.101903882212</v>
      </c>
      <c r="F26" s="109">
        <v>11.351804386198863</v>
      </c>
      <c r="G26" s="109">
        <v>0</v>
      </c>
      <c r="H26" s="109">
        <v>0</v>
      </c>
      <c r="I26" s="109">
        <v>142902.76972077851</v>
      </c>
      <c r="J26" s="109">
        <v>564493.02990852611</v>
      </c>
      <c r="K26" s="109">
        <v>719339.74962315639</v>
      </c>
      <c r="L26" s="109">
        <v>462485.41711892124</v>
      </c>
      <c r="M26" s="109">
        <v>618252.14707924949</v>
      </c>
      <c r="N26" s="109">
        <v>721345.39885013632</v>
      </c>
      <c r="O26" s="109">
        <v>817253.51678682049</v>
      </c>
      <c r="P26" s="109">
        <v>871000.45210138604</v>
      </c>
      <c r="Q26" s="109">
        <v>839094.06062994874</v>
      </c>
      <c r="R26" s="109">
        <v>781294.5108678916</v>
      </c>
      <c r="S26" s="109">
        <v>760023.76930223464</v>
      </c>
      <c r="T26" s="109">
        <v>734273.95822845632</v>
      </c>
      <c r="U26" s="109">
        <v>699047.78106101963</v>
      </c>
      <c r="V26" s="109">
        <v>1842279.5891752574</v>
      </c>
      <c r="W26" s="109">
        <v>2090821.2487038062</v>
      </c>
      <c r="X26" s="109">
        <v>2191476.1097690025</v>
      </c>
      <c r="Y26" s="109">
        <v>2065235.0447544698</v>
      </c>
      <c r="Z26" s="109">
        <v>1775061.7781918487</v>
      </c>
      <c r="AA26" s="109">
        <v>1361587.3363275167</v>
      </c>
      <c r="AB26" s="142">
        <v>1011219.2386871846</v>
      </c>
      <c r="AC26" s="152">
        <v>21110830.360595882</v>
      </c>
      <c r="AD26" s="152">
        <v>7304071.012026065</v>
      </c>
    </row>
    <row r="27" spans="1:33" ht="15" x14ac:dyDescent="0.2">
      <c r="A27" s="193">
        <v>49430</v>
      </c>
      <c r="B27" s="194">
        <v>22637613.437816095</v>
      </c>
      <c r="C27" s="94" t="s">
        <v>35</v>
      </c>
      <c r="D27" s="95">
        <v>20</v>
      </c>
      <c r="E27" s="148">
        <v>0</v>
      </c>
      <c r="F27" s="149">
        <v>0</v>
      </c>
      <c r="G27" s="149">
        <v>0</v>
      </c>
      <c r="H27" s="149">
        <v>0</v>
      </c>
      <c r="I27" s="149">
        <v>2405.3354717665225</v>
      </c>
      <c r="J27" s="149">
        <v>25266.915732020192</v>
      </c>
      <c r="K27" s="149">
        <v>31676.607771542451</v>
      </c>
      <c r="L27" s="149">
        <v>19965.230256159011</v>
      </c>
      <c r="M27" s="149">
        <v>25991.371788088189</v>
      </c>
      <c r="N27" s="149">
        <v>29419.625864048663</v>
      </c>
      <c r="O27" s="149">
        <v>32699.39835787702</v>
      </c>
      <c r="P27" s="149">
        <v>34509.821743326094</v>
      </c>
      <c r="Q27" s="149">
        <v>31338.024417987617</v>
      </c>
      <c r="R27" s="149">
        <v>29369.273581769536</v>
      </c>
      <c r="S27" s="149">
        <v>30435.526709715836</v>
      </c>
      <c r="T27" s="149">
        <v>30584.307817661247</v>
      </c>
      <c r="U27" s="149">
        <v>30068.715899771349</v>
      </c>
      <c r="V27" s="149">
        <v>69653.908087514224</v>
      </c>
      <c r="W27" s="149">
        <v>82066.243653954036</v>
      </c>
      <c r="X27" s="149">
        <v>86145.167838512192</v>
      </c>
      <c r="Y27" s="149">
        <v>79447.824933252239</v>
      </c>
      <c r="Z27" s="149">
        <v>66379.98800862061</v>
      </c>
      <c r="AA27" s="149">
        <v>48885.216316942031</v>
      </c>
      <c r="AB27" s="150">
        <v>34296.898513640073</v>
      </c>
      <c r="AC27" s="151">
        <v>16412108.055283381</v>
      </c>
      <c r="AD27" s="1">
        <v>5887625.9287280915</v>
      </c>
      <c r="AF27" s="1" t="s">
        <v>1</v>
      </c>
      <c r="AG27" s="1">
        <v>5</v>
      </c>
    </row>
    <row r="28" spans="1:33" ht="15" x14ac:dyDescent="0.2">
      <c r="A28" s="191"/>
      <c r="B28" s="194"/>
      <c r="C28" s="100" t="s">
        <v>36</v>
      </c>
      <c r="D28" s="101">
        <v>4</v>
      </c>
      <c r="E28" s="145">
        <v>893.67512649571984</v>
      </c>
      <c r="F28" s="146">
        <v>0</v>
      </c>
      <c r="G28" s="146">
        <v>0</v>
      </c>
      <c r="H28" s="146">
        <v>0</v>
      </c>
      <c r="I28" s="146">
        <v>0</v>
      </c>
      <c r="J28" s="146">
        <v>3324.9799727044242</v>
      </c>
      <c r="K28" s="146">
        <v>15067.028822092914</v>
      </c>
      <c r="L28" s="146">
        <v>12022.732960367261</v>
      </c>
      <c r="M28" s="146">
        <v>22096.487345230813</v>
      </c>
      <c r="N28" s="146">
        <v>28285.811572099312</v>
      </c>
      <c r="O28" s="146">
        <v>31891.156185931806</v>
      </c>
      <c r="P28" s="146">
        <v>33588.317821760254</v>
      </c>
      <c r="Q28" s="146">
        <v>31897.922550383766</v>
      </c>
      <c r="R28" s="146">
        <v>26716.225811065233</v>
      </c>
      <c r="S28" s="146">
        <v>21918.872884552373</v>
      </c>
      <c r="T28" s="146">
        <v>18878.970881767455</v>
      </c>
      <c r="U28" s="146">
        <v>17115.584215843395</v>
      </c>
      <c r="V28" s="146">
        <v>58651.547739933958</v>
      </c>
      <c r="W28" s="146">
        <v>71238.952009668108</v>
      </c>
      <c r="X28" s="146">
        <v>74951.002164404475</v>
      </c>
      <c r="Y28" s="146">
        <v>70511.112411200316</v>
      </c>
      <c r="Z28" s="146">
        <v>60461.526112574342</v>
      </c>
      <c r="AA28" s="146">
        <v>47165.136715825742</v>
      </c>
      <c r="AB28" s="147">
        <v>34885.249442671695</v>
      </c>
      <c r="AC28" s="152">
        <v>2726249.1709862933</v>
      </c>
      <c r="AD28" s="1">
        <v>977648.32891600672</v>
      </c>
      <c r="AF28" s="1" t="s">
        <v>3</v>
      </c>
      <c r="AG28" s="1">
        <v>5</v>
      </c>
    </row>
    <row r="29" spans="1:33" ht="15" x14ac:dyDescent="0.2">
      <c r="A29" s="191"/>
      <c r="B29" s="194"/>
      <c r="C29" s="106" t="s">
        <v>37</v>
      </c>
      <c r="D29" s="107">
        <v>7</v>
      </c>
      <c r="E29" s="143">
        <v>237.29679706490072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3">
        <v>81.337211285968053</v>
      </c>
      <c r="L29" s="143">
        <v>0</v>
      </c>
      <c r="M29" s="143">
        <v>4194.1423296400608</v>
      </c>
      <c r="N29" s="143">
        <v>12095.400859766944</v>
      </c>
      <c r="O29" s="143">
        <v>17066.742733648709</v>
      </c>
      <c r="P29" s="143">
        <v>19497.814928891588</v>
      </c>
      <c r="Q29" s="143">
        <v>19321.24887418748</v>
      </c>
      <c r="R29" s="143">
        <v>16324.978557129403</v>
      </c>
      <c r="S29" s="143">
        <v>11563.963959717763</v>
      </c>
      <c r="T29" s="143">
        <v>8535.6894316812613</v>
      </c>
      <c r="U29" s="143">
        <v>7476.0387700366218</v>
      </c>
      <c r="V29" s="143">
        <v>50598.265522399583</v>
      </c>
      <c r="W29" s="143">
        <v>65522.471245566499</v>
      </c>
      <c r="X29" s="143">
        <v>72836.174342837141</v>
      </c>
      <c r="Y29" s="143">
        <v>68629.297745834891</v>
      </c>
      <c r="Z29" s="143">
        <v>56893.17305279096</v>
      </c>
      <c r="AA29" s="143">
        <v>40732.984349625913</v>
      </c>
      <c r="AB29" s="144">
        <v>28286.72379452566</v>
      </c>
      <c r="AC29" s="153">
        <v>3499256.2115464192</v>
      </c>
      <c r="AD29" s="1">
        <v>812532.1431128988</v>
      </c>
      <c r="AF29" s="1" t="s">
        <v>2</v>
      </c>
      <c r="AG29" s="1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>
        <v>5235.7780854371849</v>
      </c>
      <c r="F30" s="109">
        <v>0</v>
      </c>
      <c r="G30" s="109">
        <v>0</v>
      </c>
      <c r="H30" s="109">
        <v>0</v>
      </c>
      <c r="I30" s="109">
        <v>48106.709435330449</v>
      </c>
      <c r="J30" s="109">
        <v>518638.23453122156</v>
      </c>
      <c r="K30" s="109">
        <v>694369.63119822252</v>
      </c>
      <c r="L30" s="109">
        <v>447395.53696464922</v>
      </c>
      <c r="M30" s="109">
        <v>637572.38145016739</v>
      </c>
      <c r="N30" s="109">
        <v>786203.56958773907</v>
      </c>
      <c r="O30" s="109">
        <v>901019.79103680863</v>
      </c>
      <c r="P30" s="109">
        <v>961034.41065580398</v>
      </c>
      <c r="Q30" s="109">
        <v>889600.92068059987</v>
      </c>
      <c r="R30" s="109">
        <v>808525.22477955755</v>
      </c>
      <c r="S30" s="109">
        <v>777333.77345055051</v>
      </c>
      <c r="T30" s="109">
        <v>746951.86590206367</v>
      </c>
      <c r="U30" s="109">
        <v>722168.92624905694</v>
      </c>
      <c r="V30" s="109">
        <v>1981872.2113668174</v>
      </c>
      <c r="W30" s="109">
        <v>2384937.9798367186</v>
      </c>
      <c r="X30" s="109">
        <v>2532560.5858277217</v>
      </c>
      <c r="Y30" s="109">
        <v>2351406.0325306901</v>
      </c>
      <c r="Z30" s="109">
        <v>1967698.0759922462</v>
      </c>
      <c r="AA30" s="109">
        <v>1451495.7636495251</v>
      </c>
      <c r="AB30" s="142">
        <v>1023486.0346051678</v>
      </c>
      <c r="AC30" s="152">
        <v>22637613.437816091</v>
      </c>
      <c r="AD30" s="152">
        <v>7677806.4007569971</v>
      </c>
    </row>
    <row r="31" spans="1:33" ht="15" x14ac:dyDescent="0.2">
      <c r="A31" s="193">
        <v>49461</v>
      </c>
      <c r="B31" s="194">
        <v>21575279.875217397</v>
      </c>
      <c r="C31" s="94" t="s">
        <v>35</v>
      </c>
      <c r="D31" s="95">
        <v>20</v>
      </c>
      <c r="E31" s="148">
        <v>1491.6012553544656</v>
      </c>
      <c r="F31" s="149">
        <v>0</v>
      </c>
      <c r="G31" s="149">
        <v>0</v>
      </c>
      <c r="H31" s="149">
        <v>0</v>
      </c>
      <c r="I31" s="149">
        <v>4299.2116939498774</v>
      </c>
      <c r="J31" s="149">
        <v>17273.782165748846</v>
      </c>
      <c r="K31" s="149">
        <v>26674.221495368773</v>
      </c>
      <c r="L31" s="149">
        <v>19578.318664214607</v>
      </c>
      <c r="M31" s="149">
        <v>26029.478520463796</v>
      </c>
      <c r="N31" s="149">
        <v>29794.346106041237</v>
      </c>
      <c r="O31" s="149">
        <v>32843.86378816604</v>
      </c>
      <c r="P31" s="149">
        <v>35271.268256511561</v>
      </c>
      <c r="Q31" s="149">
        <v>34106.306131843165</v>
      </c>
      <c r="R31" s="149">
        <v>31294.665705622218</v>
      </c>
      <c r="S31" s="149">
        <v>30694.2697538758</v>
      </c>
      <c r="T31" s="149">
        <v>29479.757651649219</v>
      </c>
      <c r="U31" s="149">
        <v>27768.408957199597</v>
      </c>
      <c r="V31" s="149">
        <v>66591.494079218712</v>
      </c>
      <c r="W31" s="149">
        <v>73510.417580875524</v>
      </c>
      <c r="X31" s="149">
        <v>77905.59132348228</v>
      </c>
      <c r="Y31" s="149">
        <v>73097.648290265177</v>
      </c>
      <c r="Z31" s="149">
        <v>63196.960490897603</v>
      </c>
      <c r="AA31" s="149">
        <v>49438.781205988234</v>
      </c>
      <c r="AB31" s="150">
        <v>36784.460040364014</v>
      </c>
      <c r="AC31" s="151">
        <v>15742497.063142015</v>
      </c>
      <c r="AD31" s="1">
        <v>5937213.6707117455</v>
      </c>
      <c r="AF31" s="1" t="s">
        <v>1</v>
      </c>
      <c r="AG31" s="1">
        <v>6</v>
      </c>
    </row>
    <row r="32" spans="1:33" ht="15" x14ac:dyDescent="0.2">
      <c r="A32" s="191"/>
      <c r="B32" s="194"/>
      <c r="C32" s="100" t="s">
        <v>36</v>
      </c>
      <c r="D32" s="101">
        <v>5</v>
      </c>
      <c r="E32" s="145">
        <v>3997.6685283478928</v>
      </c>
      <c r="F32" s="146">
        <v>212.09339404110213</v>
      </c>
      <c r="G32" s="146">
        <v>0</v>
      </c>
      <c r="H32" s="146">
        <v>0</v>
      </c>
      <c r="I32" s="146">
        <v>1128.3715970127776</v>
      </c>
      <c r="J32" s="146">
        <v>5574.7603295931631</v>
      </c>
      <c r="K32" s="146">
        <v>15612.014507855125</v>
      </c>
      <c r="L32" s="146">
        <v>12162.126697343971</v>
      </c>
      <c r="M32" s="146">
        <v>21230.254476184542</v>
      </c>
      <c r="N32" s="146">
        <v>27083.787515841239</v>
      </c>
      <c r="O32" s="146">
        <v>30696.791831366405</v>
      </c>
      <c r="P32" s="146">
        <v>32281.194951919093</v>
      </c>
      <c r="Q32" s="146">
        <v>30682.839505369375</v>
      </c>
      <c r="R32" s="146">
        <v>26576.930314704841</v>
      </c>
      <c r="S32" s="146">
        <v>22161.242793068996</v>
      </c>
      <c r="T32" s="146">
        <v>19352.290413690291</v>
      </c>
      <c r="U32" s="146">
        <v>17162.632165900981</v>
      </c>
      <c r="V32" s="146">
        <v>57621.587783492105</v>
      </c>
      <c r="W32" s="146">
        <v>65265.295864963104</v>
      </c>
      <c r="X32" s="146">
        <v>69141.443586104113</v>
      </c>
      <c r="Y32" s="146">
        <v>65713.302271140477</v>
      </c>
      <c r="Z32" s="146">
        <v>57624.06980507588</v>
      </c>
      <c r="AA32" s="146">
        <v>47079.088752841511</v>
      </c>
      <c r="AB32" s="147">
        <v>37447.908224869978</v>
      </c>
      <c r="AC32" s="152">
        <v>3329038.4765536343</v>
      </c>
      <c r="AD32" s="1">
        <v>1196950.4533269487</v>
      </c>
      <c r="AF32" s="1" t="s">
        <v>3</v>
      </c>
      <c r="AG32" s="1">
        <v>6</v>
      </c>
    </row>
    <row r="33" spans="1:33" ht="15" x14ac:dyDescent="0.2">
      <c r="A33" s="191"/>
      <c r="B33" s="194"/>
      <c r="C33" s="106" t="s">
        <v>37</v>
      </c>
      <c r="D33" s="107">
        <v>5</v>
      </c>
      <c r="E33" s="143">
        <v>3144.2779588007993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2640.3208083041309</v>
      </c>
      <c r="L33" s="143">
        <v>0</v>
      </c>
      <c r="M33" s="143">
        <v>6093.9926265767435</v>
      </c>
      <c r="N33" s="143">
        <v>13636.580293591946</v>
      </c>
      <c r="O33" s="143">
        <v>18024.774228769336</v>
      </c>
      <c r="P33" s="143">
        <v>20299.273907819759</v>
      </c>
      <c r="Q33" s="143">
        <v>20419.594497389811</v>
      </c>
      <c r="R33" s="143">
        <v>15921.850940321741</v>
      </c>
      <c r="S33" s="143">
        <v>12225.396249814372</v>
      </c>
      <c r="T33" s="143">
        <v>9783.1081556381887</v>
      </c>
      <c r="U33" s="143">
        <v>7958.2314340998528</v>
      </c>
      <c r="V33" s="143">
        <v>50452.590264965409</v>
      </c>
      <c r="W33" s="143">
        <v>60709.950731905548</v>
      </c>
      <c r="X33" s="143">
        <v>65806.654334958555</v>
      </c>
      <c r="Y33" s="143">
        <v>63440.057458285773</v>
      </c>
      <c r="Z33" s="143">
        <v>54640.786633344163</v>
      </c>
      <c r="AA33" s="143">
        <v>43005.485898672967</v>
      </c>
      <c r="AB33" s="144">
        <v>32545.940681090815</v>
      </c>
      <c r="AC33" s="153">
        <v>2503744.3355217492</v>
      </c>
      <c r="AD33" s="1">
        <v>621814.01167010877</v>
      </c>
      <c r="AF33" s="1" t="s">
        <v>2</v>
      </c>
      <c r="AG33" s="1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>
        <v>65541.757542832784</v>
      </c>
      <c r="F34" s="109">
        <v>1060.4669702055107</v>
      </c>
      <c r="G34" s="109">
        <v>0</v>
      </c>
      <c r="H34" s="109">
        <v>0</v>
      </c>
      <c r="I34" s="109">
        <v>91626.09186406144</v>
      </c>
      <c r="J34" s="109">
        <v>373349.44496294274</v>
      </c>
      <c r="K34" s="109">
        <v>624746.10648817173</v>
      </c>
      <c r="L34" s="109">
        <v>452377.00677101198</v>
      </c>
      <c r="M34" s="109">
        <v>657210.8059230824</v>
      </c>
      <c r="N34" s="109">
        <v>799488.76116799063</v>
      </c>
      <c r="O34" s="109">
        <v>900485.10606399935</v>
      </c>
      <c r="P34" s="109">
        <v>968327.70942892553</v>
      </c>
      <c r="Q34" s="109">
        <v>937638.29265065922</v>
      </c>
      <c r="R34" s="109">
        <v>838387.22038757731</v>
      </c>
      <c r="S34" s="109">
        <v>785818.59029193281</v>
      </c>
      <c r="T34" s="109">
        <v>735272.14587962674</v>
      </c>
      <c r="U34" s="109">
        <v>680972.49714399618</v>
      </c>
      <c r="V34" s="109">
        <v>1872200.7718266617</v>
      </c>
      <c r="W34" s="109">
        <v>2100084.584601854</v>
      </c>
      <c r="X34" s="109">
        <v>2232852.316074959</v>
      </c>
      <c r="Y34" s="109">
        <v>2107719.7644524351</v>
      </c>
      <c r="Z34" s="109">
        <v>1825263.4920100523</v>
      </c>
      <c r="AA34" s="109">
        <v>1439198.4973773372</v>
      </c>
      <c r="AB34" s="142">
        <v>1085658.4453370844</v>
      </c>
      <c r="AC34" s="152">
        <v>21575279.8752174</v>
      </c>
      <c r="AD34" s="152">
        <v>7755978.1357088033</v>
      </c>
    </row>
    <row r="35" spans="1:33" ht="15" x14ac:dyDescent="0.2">
      <c r="A35" s="193">
        <v>49491</v>
      </c>
      <c r="B35" s="194">
        <v>23349606.814473897</v>
      </c>
      <c r="C35" s="94" t="s">
        <v>35</v>
      </c>
      <c r="D35" s="95">
        <v>20</v>
      </c>
      <c r="E35" s="148">
        <v>1503.2691443858625</v>
      </c>
      <c r="F35" s="149">
        <v>62.929070573250314</v>
      </c>
      <c r="G35" s="149">
        <v>0</v>
      </c>
      <c r="H35" s="149">
        <v>32.527305536167226</v>
      </c>
      <c r="I35" s="149">
        <v>5800.2226740625965</v>
      </c>
      <c r="J35" s="149">
        <v>23847.435872466802</v>
      </c>
      <c r="K35" s="149">
        <v>31685.848499747804</v>
      </c>
      <c r="L35" s="149">
        <v>21389.114357844475</v>
      </c>
      <c r="M35" s="149">
        <v>27696.409465832283</v>
      </c>
      <c r="N35" s="149">
        <v>31269.74566989909</v>
      </c>
      <c r="O35" s="149">
        <v>34673.320984133759</v>
      </c>
      <c r="P35" s="149">
        <v>36967.489818697773</v>
      </c>
      <c r="Q35" s="149">
        <v>34714.940869851576</v>
      </c>
      <c r="R35" s="149">
        <v>31756.673550405761</v>
      </c>
      <c r="S35" s="149">
        <v>31466.028236341383</v>
      </c>
      <c r="T35" s="149">
        <v>30837.780701169497</v>
      </c>
      <c r="U35" s="149">
        <v>29278.248980772525</v>
      </c>
      <c r="V35" s="149">
        <v>70437.977109802887</v>
      </c>
      <c r="W35" s="149">
        <v>77137.595234726236</v>
      </c>
      <c r="X35" s="149">
        <v>83342.705085812617</v>
      </c>
      <c r="Y35" s="149">
        <v>78513.457144852815</v>
      </c>
      <c r="Z35" s="149">
        <v>67923.585189908015</v>
      </c>
      <c r="AA35" s="149">
        <v>52029.388173277177</v>
      </c>
      <c r="AB35" s="150">
        <v>38826.8940689464</v>
      </c>
      <c r="AC35" s="151">
        <v>16823871.744180933</v>
      </c>
      <c r="AD35" s="1">
        <v>6200995.0526989624</v>
      </c>
      <c r="AF35" s="1" t="s">
        <v>1</v>
      </c>
      <c r="AG35" s="1">
        <v>7</v>
      </c>
    </row>
    <row r="36" spans="1:33" ht="15" x14ac:dyDescent="0.2">
      <c r="A36" s="191"/>
      <c r="B36" s="194"/>
      <c r="C36" s="100" t="s">
        <v>36</v>
      </c>
      <c r="D36" s="101">
        <v>4</v>
      </c>
      <c r="E36" s="145">
        <v>3590.0573232183278</v>
      </c>
      <c r="F36" s="146">
        <v>265.25620952165303</v>
      </c>
      <c r="G36" s="146">
        <v>0</v>
      </c>
      <c r="H36" s="146">
        <v>0</v>
      </c>
      <c r="I36" s="146">
        <v>776.27514117492353</v>
      </c>
      <c r="J36" s="146">
        <v>4656.4458849129769</v>
      </c>
      <c r="K36" s="146">
        <v>14971.465846499052</v>
      </c>
      <c r="L36" s="146">
        <v>10935.243385785039</v>
      </c>
      <c r="M36" s="146">
        <v>20880.240561044087</v>
      </c>
      <c r="N36" s="146">
        <v>28357.924937027059</v>
      </c>
      <c r="O36" s="146">
        <v>32635.643986951844</v>
      </c>
      <c r="P36" s="146">
        <v>34242.324234072752</v>
      </c>
      <c r="Q36" s="146">
        <v>32650.006008093609</v>
      </c>
      <c r="R36" s="146">
        <v>28113.933762505796</v>
      </c>
      <c r="S36" s="146">
        <v>23304.306738372063</v>
      </c>
      <c r="T36" s="146">
        <v>20188.615726920176</v>
      </c>
      <c r="U36" s="146">
        <v>18122.705362704572</v>
      </c>
      <c r="V36" s="146">
        <v>61557.403939273441</v>
      </c>
      <c r="W36" s="146">
        <v>69044.188149001566</v>
      </c>
      <c r="X36" s="146">
        <v>73928.9530599602</v>
      </c>
      <c r="Y36" s="146">
        <v>70353.831977397305</v>
      </c>
      <c r="Z36" s="146">
        <v>61620.000402033467</v>
      </c>
      <c r="AA36" s="146">
        <v>50657.046784530314</v>
      </c>
      <c r="AB36" s="147">
        <v>39221.095813198299</v>
      </c>
      <c r="AC36" s="152">
        <v>2800291.8609367935</v>
      </c>
      <c r="AD36" s="1">
        <v>997723.77881390799</v>
      </c>
      <c r="AF36" s="1" t="s">
        <v>3</v>
      </c>
      <c r="AG36" s="1">
        <v>7</v>
      </c>
    </row>
    <row r="37" spans="1:33" ht="15" x14ac:dyDescent="0.2">
      <c r="A37" s="191"/>
      <c r="B37" s="194"/>
      <c r="C37" s="106" t="s">
        <v>37</v>
      </c>
      <c r="D37" s="107">
        <v>7</v>
      </c>
      <c r="E37" s="143">
        <v>2340.4789159315342</v>
      </c>
      <c r="F37" s="143">
        <v>0</v>
      </c>
      <c r="G37" s="143">
        <v>0</v>
      </c>
      <c r="H37" s="143">
        <v>0</v>
      </c>
      <c r="I37" s="143">
        <v>0</v>
      </c>
      <c r="J37" s="143">
        <v>79.37290357230151</v>
      </c>
      <c r="K37" s="143">
        <v>2281.581863923423</v>
      </c>
      <c r="L37" s="143">
        <v>0</v>
      </c>
      <c r="M37" s="143">
        <v>5457.3367217272871</v>
      </c>
      <c r="N37" s="143">
        <v>13569.070455997964</v>
      </c>
      <c r="O37" s="143">
        <v>18324.538956798533</v>
      </c>
      <c r="P37" s="143">
        <v>20973.695751553794</v>
      </c>
      <c r="Q37" s="143">
        <v>21361.288077577865</v>
      </c>
      <c r="R37" s="143">
        <v>18451.195443665114</v>
      </c>
      <c r="S37" s="143">
        <v>14080.610960022874</v>
      </c>
      <c r="T37" s="143">
        <v>10826.995224953222</v>
      </c>
      <c r="U37" s="143">
        <v>9127.2698256250351</v>
      </c>
      <c r="V37" s="143">
        <v>54013.926437622271</v>
      </c>
      <c r="W37" s="143">
        <v>63124.401118211499</v>
      </c>
      <c r="X37" s="143">
        <v>70801.256428169247</v>
      </c>
      <c r="Y37" s="143">
        <v>67959.937370358792</v>
      </c>
      <c r="Z37" s="143">
        <v>58880.205182053411</v>
      </c>
      <c r="AA37" s="143">
        <v>45798.482453146702</v>
      </c>
      <c r="AB37" s="144">
        <v>34754.528674255911</v>
      </c>
      <c r="AC37" s="153">
        <v>3725443.2093561678</v>
      </c>
      <c r="AD37" s="1">
        <v>925204.00992545183</v>
      </c>
      <c r="AF37" s="1" t="s">
        <v>2</v>
      </c>
      <c r="AG37" s="1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>
        <v>60808.964592111297</v>
      </c>
      <c r="F38" s="109">
        <v>2319.6062495516185</v>
      </c>
      <c r="G38" s="109">
        <v>0</v>
      </c>
      <c r="H38" s="109">
        <v>650.54611072334455</v>
      </c>
      <c r="I38" s="109">
        <v>119109.55404595162</v>
      </c>
      <c r="J38" s="109">
        <v>496130.11131399404</v>
      </c>
      <c r="K38" s="109">
        <v>709573.90642841626</v>
      </c>
      <c r="L38" s="109">
        <v>471523.26070002967</v>
      </c>
      <c r="M38" s="109">
        <v>675650.50861291296</v>
      </c>
      <c r="N38" s="109">
        <v>833810.10633807583</v>
      </c>
      <c r="O38" s="109">
        <v>952280.76832807227</v>
      </c>
      <c r="P38" s="109">
        <v>1023134.9635711231</v>
      </c>
      <c r="Q38" s="109">
        <v>974427.8579724509</v>
      </c>
      <c r="R38" s="109">
        <v>876747.57416379417</v>
      </c>
      <c r="S38" s="109">
        <v>821102.06840047613</v>
      </c>
      <c r="T38" s="109">
        <v>773299.04350574315</v>
      </c>
      <c r="U38" s="109">
        <v>721946.68984564405</v>
      </c>
      <c r="V38" s="109">
        <v>2033086.6430165074</v>
      </c>
      <c r="W38" s="109">
        <v>2260799.4651180115</v>
      </c>
      <c r="X38" s="109">
        <v>2458178.7089532777</v>
      </c>
      <c r="Y38" s="109">
        <v>2327404.0323991571</v>
      </c>
      <c r="Z38" s="109">
        <v>2017113.1416806681</v>
      </c>
      <c r="AA38" s="109">
        <v>1563805.3277756916</v>
      </c>
      <c r="AB38" s="142">
        <v>1176703.9653515127</v>
      </c>
      <c r="AC38" s="152">
        <v>23349606.814473893</v>
      </c>
      <c r="AD38" s="152">
        <v>8123922.8414383223</v>
      </c>
    </row>
    <row r="39" spans="1:33" ht="15" x14ac:dyDescent="0.2">
      <c r="A39" s="193">
        <v>49522</v>
      </c>
      <c r="B39" s="194">
        <v>24025463.50531942</v>
      </c>
      <c r="C39" s="94" t="s">
        <v>35</v>
      </c>
      <c r="D39" s="95">
        <v>21</v>
      </c>
      <c r="E39" s="148">
        <v>702.60525811965476</v>
      </c>
      <c r="F39" s="149">
        <v>0</v>
      </c>
      <c r="G39" s="149">
        <v>0</v>
      </c>
      <c r="H39" s="149">
        <v>0</v>
      </c>
      <c r="I39" s="149">
        <v>7241.9034531865309</v>
      </c>
      <c r="J39" s="149">
        <v>28283.714003963778</v>
      </c>
      <c r="K39" s="149">
        <v>34326.917342387991</v>
      </c>
      <c r="L39" s="149">
        <v>22174.590383840143</v>
      </c>
      <c r="M39" s="149">
        <v>27857.234499977232</v>
      </c>
      <c r="N39" s="149">
        <v>30712.127836326701</v>
      </c>
      <c r="O39" s="149">
        <v>33898.028794854297</v>
      </c>
      <c r="P39" s="149">
        <v>35260.850056433599</v>
      </c>
      <c r="Q39" s="149">
        <v>33773.341435551498</v>
      </c>
      <c r="R39" s="149">
        <v>31916.44396691415</v>
      </c>
      <c r="S39" s="149">
        <v>30313.68387037205</v>
      </c>
      <c r="T39" s="149">
        <v>30809.244784369766</v>
      </c>
      <c r="U39" s="149">
        <v>29253.613308950065</v>
      </c>
      <c r="V39" s="149">
        <v>71630.215807185159</v>
      </c>
      <c r="W39" s="149">
        <v>80736.696197698242</v>
      </c>
      <c r="X39" s="149">
        <v>85232.090880996504</v>
      </c>
      <c r="Y39" s="149">
        <v>80109.854052801122</v>
      </c>
      <c r="Z39" s="149">
        <v>68716.675114853933</v>
      </c>
      <c r="AA39" s="149">
        <v>52379.01269093898</v>
      </c>
      <c r="AB39" s="150">
        <v>38897.695275157581</v>
      </c>
      <c r="AC39" s="151">
        <v>17938757.319312461</v>
      </c>
      <c r="AD39" s="1">
        <v>6425352.3376893792</v>
      </c>
      <c r="AF39" s="1" t="s">
        <v>1</v>
      </c>
      <c r="AG39" s="1">
        <v>8</v>
      </c>
    </row>
    <row r="40" spans="1:33" ht="15" x14ac:dyDescent="0.2">
      <c r="A40" s="191"/>
      <c r="B40" s="194"/>
      <c r="C40" s="100" t="s">
        <v>36</v>
      </c>
      <c r="D40" s="101">
        <v>4</v>
      </c>
      <c r="E40" s="145">
        <v>3239.4607503740926</v>
      </c>
      <c r="F40" s="146">
        <v>0</v>
      </c>
      <c r="G40" s="146">
        <v>0</v>
      </c>
      <c r="H40" s="146">
        <v>0</v>
      </c>
      <c r="I40" s="146">
        <v>891.54636361363828</v>
      </c>
      <c r="J40" s="146">
        <v>6341.686992367032</v>
      </c>
      <c r="K40" s="146">
        <v>17471.235323296056</v>
      </c>
      <c r="L40" s="146">
        <v>12926.401005909926</v>
      </c>
      <c r="M40" s="146">
        <v>22579.200179187475</v>
      </c>
      <c r="N40" s="146">
        <v>28959.093629741896</v>
      </c>
      <c r="O40" s="146">
        <v>32957.542189627522</v>
      </c>
      <c r="P40" s="146">
        <v>34830.483195198402</v>
      </c>
      <c r="Q40" s="146">
        <v>33003.488389120408</v>
      </c>
      <c r="R40" s="146">
        <v>28152.044063527723</v>
      </c>
      <c r="S40" s="146">
        <v>23151.41647838891</v>
      </c>
      <c r="T40" s="146">
        <v>20074.454945507208</v>
      </c>
      <c r="U40" s="146">
        <v>17751.886168192483</v>
      </c>
      <c r="V40" s="146">
        <v>62929.27077593912</v>
      </c>
      <c r="W40" s="146">
        <v>72029.111688272198</v>
      </c>
      <c r="X40" s="146">
        <v>75224.672216628765</v>
      </c>
      <c r="Y40" s="146">
        <v>71186.055745744263</v>
      </c>
      <c r="Z40" s="146">
        <v>62332.735871980891</v>
      </c>
      <c r="AA40" s="146">
        <v>50773.99480004231</v>
      </c>
      <c r="AB40" s="147">
        <v>39592.538344526394</v>
      </c>
      <c r="AC40" s="152">
        <v>2865593.2764687473</v>
      </c>
      <c r="AD40" s="1">
        <v>1017544.0409776078</v>
      </c>
      <c r="AF40" s="1" t="s">
        <v>3</v>
      </c>
      <c r="AG40" s="1">
        <v>8</v>
      </c>
    </row>
    <row r="41" spans="1:33" ht="15" x14ac:dyDescent="0.2">
      <c r="A41" s="191"/>
      <c r="B41" s="194"/>
      <c r="C41" s="106" t="s">
        <v>37</v>
      </c>
      <c r="D41" s="107">
        <v>6</v>
      </c>
      <c r="E41" s="143">
        <v>1761.3719083834876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>
        <v>2170.7069582878758</v>
      </c>
      <c r="L41" s="143">
        <v>0</v>
      </c>
      <c r="M41" s="143">
        <v>5564.451832040274</v>
      </c>
      <c r="N41" s="143">
        <v>13419.412894576461</v>
      </c>
      <c r="O41" s="143">
        <v>18559.764783852333</v>
      </c>
      <c r="P41" s="143">
        <v>21058.302169740316</v>
      </c>
      <c r="Q41" s="143">
        <v>21255.408556127615</v>
      </c>
      <c r="R41" s="143">
        <v>18425.049857065351</v>
      </c>
      <c r="S41" s="143">
        <v>13884.495434279141</v>
      </c>
      <c r="T41" s="143">
        <v>10409.273964100883</v>
      </c>
      <c r="U41" s="143">
        <v>8667.4735343281991</v>
      </c>
      <c r="V41" s="143">
        <v>54830.427899094022</v>
      </c>
      <c r="W41" s="143">
        <v>66213.745485141058</v>
      </c>
      <c r="X41" s="143">
        <v>72817.277290784972</v>
      </c>
      <c r="Y41" s="143">
        <v>69519.060383020973</v>
      </c>
      <c r="Z41" s="143">
        <v>59497.628693181236</v>
      </c>
      <c r="AA41" s="143">
        <v>45044.276933869383</v>
      </c>
      <c r="AB41" s="144">
        <v>33754.023011828074</v>
      </c>
      <c r="AC41" s="153">
        <v>3221112.9095382099</v>
      </c>
      <c r="AD41" s="1">
        <v>787461.79815666354</v>
      </c>
      <c r="AF41" s="1" t="s">
        <v>2</v>
      </c>
      <c r="AG41" s="1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>
        <v>38280.784872310047</v>
      </c>
      <c r="F42" s="109">
        <v>0</v>
      </c>
      <c r="G42" s="109">
        <v>0</v>
      </c>
      <c r="H42" s="109">
        <v>0</v>
      </c>
      <c r="I42" s="109">
        <v>155646.15797137172</v>
      </c>
      <c r="J42" s="109">
        <v>619324.74205270747</v>
      </c>
      <c r="K42" s="109">
        <v>803774.44723305933</v>
      </c>
      <c r="L42" s="109">
        <v>517372.00208428269</v>
      </c>
      <c r="M42" s="109">
        <v>708705.43620851333</v>
      </c>
      <c r="N42" s="109">
        <v>841307.53644928709</v>
      </c>
      <c r="O42" s="109">
        <v>955047.36215356423</v>
      </c>
      <c r="P42" s="109">
        <v>1006149.5969843412</v>
      </c>
      <c r="Q42" s="109">
        <v>968786.57503982878</v>
      </c>
      <c r="R42" s="109">
        <v>893403.79870170017</v>
      </c>
      <c r="S42" s="109">
        <v>812499.99979704362</v>
      </c>
      <c r="T42" s="109">
        <v>789747.60403839918</v>
      </c>
      <c r="U42" s="109">
        <v>737338.26536669058</v>
      </c>
      <c r="V42" s="109">
        <v>2084934.1824492088</v>
      </c>
      <c r="W42" s="109">
        <v>2380869.5398155982</v>
      </c>
      <c r="X42" s="109">
        <v>2527676.2611121517</v>
      </c>
      <c r="Y42" s="109">
        <v>2384165.5203899266</v>
      </c>
      <c r="Z42" s="109">
        <v>2049366.8930589436</v>
      </c>
      <c r="AA42" s="109">
        <v>1573320.907313104</v>
      </c>
      <c r="AB42" s="142">
        <v>1177745.8922273833</v>
      </c>
      <c r="AC42" s="152">
        <v>24025463.505319417</v>
      </c>
      <c r="AD42" s="152">
        <v>8230358.1768236505</v>
      </c>
    </row>
    <row r="43" spans="1:33" ht="15" x14ac:dyDescent="0.2">
      <c r="A43" s="193">
        <v>49553</v>
      </c>
      <c r="B43" s="194">
        <v>25334470.932891373</v>
      </c>
      <c r="C43" s="94" t="s">
        <v>35</v>
      </c>
      <c r="D43" s="95">
        <v>20</v>
      </c>
      <c r="E43" s="148">
        <v>429.44622560584025</v>
      </c>
      <c r="F43" s="149">
        <v>0</v>
      </c>
      <c r="G43" s="149">
        <v>0</v>
      </c>
      <c r="H43" s="149">
        <v>0</v>
      </c>
      <c r="I43" s="149">
        <v>7728.0298286345051</v>
      </c>
      <c r="J43" s="149">
        <v>30743.29825596001</v>
      </c>
      <c r="K43" s="149">
        <v>37303.223304428284</v>
      </c>
      <c r="L43" s="149">
        <v>23763.491463996925</v>
      </c>
      <c r="M43" s="149">
        <v>29764.177298823179</v>
      </c>
      <c r="N43" s="149">
        <v>32974.659591989934</v>
      </c>
      <c r="O43" s="149">
        <v>36490.313499825745</v>
      </c>
      <c r="P43" s="149">
        <v>38342.565971773853</v>
      </c>
      <c r="Q43" s="149">
        <v>35736.013356519157</v>
      </c>
      <c r="R43" s="149">
        <v>32727.119257277245</v>
      </c>
      <c r="S43" s="149">
        <v>33843.354108594489</v>
      </c>
      <c r="T43" s="149">
        <v>33607.79727352901</v>
      </c>
      <c r="U43" s="149">
        <v>32307.383748640394</v>
      </c>
      <c r="V43" s="149">
        <v>80441.137258340605</v>
      </c>
      <c r="W43" s="149">
        <v>90707.00042854654</v>
      </c>
      <c r="X43" s="149">
        <v>92366.645651452956</v>
      </c>
      <c r="Y43" s="149">
        <v>86436.081216422201</v>
      </c>
      <c r="Z43" s="149">
        <v>73870.31022491309</v>
      </c>
      <c r="AA43" s="149">
        <v>55751.237592533791</v>
      </c>
      <c r="AB43" s="150">
        <v>41098.507615904695</v>
      </c>
      <c r="AC43" s="151">
        <v>18528635.86347425</v>
      </c>
      <c r="AD43" s="1">
        <v>6591137.5114193978</v>
      </c>
      <c r="AF43" s="1" t="s">
        <v>1</v>
      </c>
      <c r="AG43" s="1">
        <v>9</v>
      </c>
    </row>
    <row r="44" spans="1:33" ht="15" x14ac:dyDescent="0.2">
      <c r="A44" s="191"/>
      <c r="B44" s="194"/>
      <c r="C44" s="100" t="s">
        <v>36</v>
      </c>
      <c r="D44" s="101">
        <v>5</v>
      </c>
      <c r="E44" s="145">
        <v>3581.7746801453077</v>
      </c>
      <c r="F44" s="146">
        <v>1.9183879667904933</v>
      </c>
      <c r="G44" s="146">
        <v>0</v>
      </c>
      <c r="H44" s="146">
        <v>0</v>
      </c>
      <c r="I44" s="146">
        <v>1323.6096052749888</v>
      </c>
      <c r="J44" s="146">
        <v>7032.8068037760413</v>
      </c>
      <c r="K44" s="146">
        <v>19946.131169697725</v>
      </c>
      <c r="L44" s="146">
        <v>15016.674743117906</v>
      </c>
      <c r="M44" s="146">
        <v>25850.256461546302</v>
      </c>
      <c r="N44" s="146">
        <v>32135.282247993575</v>
      </c>
      <c r="O44" s="146">
        <v>36077.568883801112</v>
      </c>
      <c r="P44" s="146">
        <v>37500.379905238624</v>
      </c>
      <c r="Q44" s="146">
        <v>35353.407340751561</v>
      </c>
      <c r="R44" s="146">
        <v>30255.704947052858</v>
      </c>
      <c r="S44" s="146">
        <v>25335.107341032359</v>
      </c>
      <c r="T44" s="146">
        <v>22192.966810737056</v>
      </c>
      <c r="U44" s="146">
        <v>20020.24869744937</v>
      </c>
      <c r="V44" s="146">
        <v>70317.577777499828</v>
      </c>
      <c r="W44" s="146">
        <v>81404.511845834539</v>
      </c>
      <c r="X44" s="146">
        <v>82252.648340316446</v>
      </c>
      <c r="Y44" s="146">
        <v>77426.402715696531</v>
      </c>
      <c r="Z44" s="146">
        <v>67820.176900083767</v>
      </c>
      <c r="AA44" s="146">
        <v>54462.846792006356</v>
      </c>
      <c r="AB44" s="147">
        <v>42464.921460094774</v>
      </c>
      <c r="AC44" s="152">
        <v>3938864.6192855695</v>
      </c>
      <c r="AD44" s="1">
        <v>1398687.9868936036</v>
      </c>
      <c r="AF44" s="1" t="s">
        <v>3</v>
      </c>
      <c r="AG44" s="1">
        <v>9</v>
      </c>
    </row>
    <row r="45" spans="1:33" ht="15" x14ac:dyDescent="0.2">
      <c r="A45" s="191"/>
      <c r="B45" s="194"/>
      <c r="C45" s="106" t="s">
        <v>37</v>
      </c>
      <c r="D45" s="107">
        <v>5</v>
      </c>
      <c r="E45" s="143">
        <v>2558.3557548947397</v>
      </c>
      <c r="F45" s="143">
        <v>0</v>
      </c>
      <c r="G45" s="143">
        <v>0</v>
      </c>
      <c r="H45" s="143">
        <v>0</v>
      </c>
      <c r="I45" s="143">
        <v>0</v>
      </c>
      <c r="J45" s="143">
        <v>0</v>
      </c>
      <c r="K45" s="143">
        <v>2137.1242700376852</v>
      </c>
      <c r="L45" s="143">
        <v>0</v>
      </c>
      <c r="M45" s="143">
        <v>5328.6471457778807</v>
      </c>
      <c r="N45" s="143">
        <v>13625.260736201803</v>
      </c>
      <c r="O45" s="143">
        <v>18430.085472664308</v>
      </c>
      <c r="P45" s="143">
        <v>20930.378104736559</v>
      </c>
      <c r="Q45" s="143">
        <v>20588.089424830385</v>
      </c>
      <c r="R45" s="143">
        <v>17861.10000501676</v>
      </c>
      <c r="S45" s="143">
        <v>13538.176123392454</v>
      </c>
      <c r="T45" s="143">
        <v>9614.7168842577757</v>
      </c>
      <c r="U45" s="143">
        <v>8439.7349069623706</v>
      </c>
      <c r="V45" s="143">
        <v>60674.147825552216</v>
      </c>
      <c r="W45" s="143">
        <v>75000.891961985544</v>
      </c>
      <c r="X45" s="143">
        <v>79512.421317426153</v>
      </c>
      <c r="Y45" s="143">
        <v>75821.924878163511</v>
      </c>
      <c r="Z45" s="143">
        <v>64811.574694852003</v>
      </c>
      <c r="AA45" s="143">
        <v>48636.324823382405</v>
      </c>
      <c r="AB45" s="144">
        <v>35885.1356961766</v>
      </c>
      <c r="AC45" s="153">
        <v>2866970.4501315556</v>
      </c>
      <c r="AD45" s="1">
        <v>641780.94401920144</v>
      </c>
      <c r="AF45" s="1" t="s">
        <v>2</v>
      </c>
      <c r="AG45" s="1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>
        <v>39289.576687317043</v>
      </c>
      <c r="F46" s="109">
        <v>9.5919398339524662</v>
      </c>
      <c r="G46" s="109">
        <v>0</v>
      </c>
      <c r="H46" s="109">
        <v>0</v>
      </c>
      <c r="I46" s="109">
        <v>161178.64459906504</v>
      </c>
      <c r="J46" s="109">
        <v>650029.9991380804</v>
      </c>
      <c r="K46" s="109">
        <v>856480.7432872426</v>
      </c>
      <c r="L46" s="109">
        <v>550353.202995528</v>
      </c>
      <c r="M46" s="109">
        <v>751178.06401308451</v>
      </c>
      <c r="N46" s="109">
        <v>888295.9067607756</v>
      </c>
      <c r="O46" s="109">
        <v>1002344.541778842</v>
      </c>
      <c r="P46" s="109">
        <v>1059005.1094853529</v>
      </c>
      <c r="Q46" s="109">
        <v>994427.75095829298</v>
      </c>
      <c r="R46" s="109">
        <v>895126.40990589303</v>
      </c>
      <c r="S46" s="109">
        <v>871233.49949401384</v>
      </c>
      <c r="T46" s="109">
        <v>831194.36394555436</v>
      </c>
      <c r="U46" s="109">
        <v>788447.59299486654</v>
      </c>
      <c r="V46" s="109">
        <v>2263781.3731820723</v>
      </c>
      <c r="W46" s="109">
        <v>2596167.0276100314</v>
      </c>
      <c r="X46" s="109">
        <v>2656158.2613177719</v>
      </c>
      <c r="Y46" s="109">
        <v>2494963.2622977444</v>
      </c>
      <c r="Z46" s="109">
        <v>2140564.9624729403</v>
      </c>
      <c r="AA46" s="109">
        <v>1630520.6099276196</v>
      </c>
      <c r="AB46" s="142">
        <v>1213720.4380994509</v>
      </c>
      <c r="AC46" s="152">
        <v>25334470.932891373</v>
      </c>
      <c r="AD46" s="152">
        <v>8631606.4423322026</v>
      </c>
    </row>
    <row r="47" spans="1:33" ht="15" x14ac:dyDescent="0.2">
      <c r="A47" s="193">
        <v>49583</v>
      </c>
      <c r="B47" s="194">
        <v>25721459.868533101</v>
      </c>
      <c r="C47" s="94" t="s">
        <v>35</v>
      </c>
      <c r="D47" s="95">
        <v>22</v>
      </c>
      <c r="E47" s="148">
        <v>451.91071281635504</v>
      </c>
      <c r="F47" s="149">
        <v>0</v>
      </c>
      <c r="G47" s="149">
        <v>0</v>
      </c>
      <c r="H47" s="149">
        <v>0</v>
      </c>
      <c r="I47" s="149">
        <v>6530.3895246391812</v>
      </c>
      <c r="J47" s="149">
        <v>26041.327987796667</v>
      </c>
      <c r="K47" s="149">
        <v>34227.412279217111</v>
      </c>
      <c r="L47" s="149">
        <v>22819.789583989768</v>
      </c>
      <c r="M47" s="149">
        <v>28848.52862935287</v>
      </c>
      <c r="N47" s="149">
        <v>32214.773999049565</v>
      </c>
      <c r="O47" s="149">
        <v>36046.763797063817</v>
      </c>
      <c r="P47" s="149">
        <v>38233.354676671341</v>
      </c>
      <c r="Q47" s="149">
        <v>36142.7747898534</v>
      </c>
      <c r="R47" s="149">
        <v>33291.78188968866</v>
      </c>
      <c r="S47" s="149">
        <v>33822.928429644475</v>
      </c>
      <c r="T47" s="149">
        <v>33490.870505690131</v>
      </c>
      <c r="U47" s="149">
        <v>31982.860480565221</v>
      </c>
      <c r="V47" s="149">
        <v>81647.657431525819</v>
      </c>
      <c r="W47" s="149">
        <v>89698.038756823953</v>
      </c>
      <c r="X47" s="149">
        <v>89602.503357369482</v>
      </c>
      <c r="Y47" s="149">
        <v>83860.077797620848</v>
      </c>
      <c r="Z47" s="149">
        <v>71872.381401977735</v>
      </c>
      <c r="AA47" s="149">
        <v>54698.792164951912</v>
      </c>
      <c r="AB47" s="150">
        <v>40572.613314819537</v>
      </c>
      <c r="AC47" s="151">
        <v>19934145.693244811</v>
      </c>
      <c r="AD47" s="1">
        <v>7191677.3891945239</v>
      </c>
      <c r="AF47" s="1" t="s">
        <v>1</v>
      </c>
      <c r="AG47" s="1">
        <v>10</v>
      </c>
    </row>
    <row r="48" spans="1:33" ht="15" x14ac:dyDescent="0.2">
      <c r="A48" s="191"/>
      <c r="B48" s="194"/>
      <c r="C48" s="100" t="s">
        <v>36</v>
      </c>
      <c r="D48" s="101">
        <v>4</v>
      </c>
      <c r="E48" s="145">
        <v>3381.9220076246606</v>
      </c>
      <c r="F48" s="146">
        <v>0</v>
      </c>
      <c r="G48" s="146">
        <v>0</v>
      </c>
      <c r="H48" s="146">
        <v>0</v>
      </c>
      <c r="I48" s="146">
        <v>1103.1471666951436</v>
      </c>
      <c r="J48" s="146">
        <v>6299.4425049649735</v>
      </c>
      <c r="K48" s="146">
        <v>18652.952428321561</v>
      </c>
      <c r="L48" s="146">
        <v>13120.0082175725</v>
      </c>
      <c r="M48" s="146">
        <v>23432.083665788658</v>
      </c>
      <c r="N48" s="146">
        <v>29543.189324254941</v>
      </c>
      <c r="O48" s="146">
        <v>33540.359289942149</v>
      </c>
      <c r="P48" s="146">
        <v>35347.935120379036</v>
      </c>
      <c r="Q48" s="146">
        <v>33906.933286000327</v>
      </c>
      <c r="R48" s="146">
        <v>28434.108711890065</v>
      </c>
      <c r="S48" s="146">
        <v>23904.34694786269</v>
      </c>
      <c r="T48" s="146">
        <v>20978.633919318305</v>
      </c>
      <c r="U48" s="146">
        <v>18686.833361059926</v>
      </c>
      <c r="V48" s="146">
        <v>69795.329955129288</v>
      </c>
      <c r="W48" s="146">
        <v>79792.454288596884</v>
      </c>
      <c r="X48" s="146">
        <v>79215.906284933095</v>
      </c>
      <c r="Y48" s="146">
        <v>74459.678681157107</v>
      </c>
      <c r="Z48" s="146">
        <v>64974.567754624186</v>
      </c>
      <c r="AA48" s="146">
        <v>52429.595716349475</v>
      </c>
      <c r="AB48" s="147">
        <v>40640.299132638283</v>
      </c>
      <c r="AC48" s="152">
        <v>3006558.9110604129</v>
      </c>
      <c r="AD48" s="1">
        <v>1043577.7273762743</v>
      </c>
      <c r="AF48" s="1" t="s">
        <v>3</v>
      </c>
      <c r="AG48" s="1">
        <v>10</v>
      </c>
    </row>
    <row r="49" spans="1:33" ht="15" x14ac:dyDescent="0.2">
      <c r="A49" s="191"/>
      <c r="B49" s="194"/>
      <c r="C49" s="106" t="s">
        <v>37</v>
      </c>
      <c r="D49" s="107">
        <v>5</v>
      </c>
      <c r="E49" s="143">
        <v>1385.1005749956912</v>
      </c>
      <c r="F49" s="143">
        <v>0</v>
      </c>
      <c r="G49" s="143">
        <v>0</v>
      </c>
      <c r="H49" s="143">
        <v>0</v>
      </c>
      <c r="I49" s="143">
        <v>0</v>
      </c>
      <c r="J49" s="143">
        <v>0</v>
      </c>
      <c r="K49" s="143">
        <v>1514.2518346030574</v>
      </c>
      <c r="L49" s="143">
        <v>0</v>
      </c>
      <c r="M49" s="143">
        <v>4479.2064324376361</v>
      </c>
      <c r="N49" s="143">
        <v>12503.761018782534</v>
      </c>
      <c r="O49" s="143">
        <v>17346.236453072503</v>
      </c>
      <c r="P49" s="143">
        <v>19804.293779885695</v>
      </c>
      <c r="Q49" s="143">
        <v>20011.804965607909</v>
      </c>
      <c r="R49" s="143">
        <v>17190.091063886659</v>
      </c>
      <c r="S49" s="143">
        <v>12988.439280076569</v>
      </c>
      <c r="T49" s="143">
        <v>10100.607772809035</v>
      </c>
      <c r="U49" s="143">
        <v>9438.5758846483586</v>
      </c>
      <c r="V49" s="143">
        <v>63058.977874693795</v>
      </c>
      <c r="W49" s="143">
        <v>74228.760867010758</v>
      </c>
      <c r="X49" s="143">
        <v>76603.343978378689</v>
      </c>
      <c r="Y49" s="143">
        <v>72026.365173778599</v>
      </c>
      <c r="Z49" s="143">
        <v>61427.505722976559</v>
      </c>
      <c r="AA49" s="143">
        <v>47035.34605425864</v>
      </c>
      <c r="AB49" s="144">
        <v>35008.384113672459</v>
      </c>
      <c r="AC49" s="153">
        <v>2780755.2642278755</v>
      </c>
      <c r="AD49" s="1">
        <v>619315.08325603453</v>
      </c>
      <c r="AF49" s="1" t="s">
        <v>2</v>
      </c>
      <c r="AG49" s="1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>
        <v>30395.226587436911</v>
      </c>
      <c r="F50" s="109">
        <v>0</v>
      </c>
      <c r="G50" s="109">
        <v>0</v>
      </c>
      <c r="H50" s="109">
        <v>0</v>
      </c>
      <c r="I50" s="109">
        <v>148081.15820884253</v>
      </c>
      <c r="J50" s="109">
        <v>598106.98575138662</v>
      </c>
      <c r="K50" s="109">
        <v>835186.13902907795</v>
      </c>
      <c r="L50" s="109">
        <v>554515.40371806489</v>
      </c>
      <c r="M50" s="109">
        <v>750791.99667110597</v>
      </c>
      <c r="N50" s="109">
        <v>889416.59037002292</v>
      </c>
      <c r="O50" s="109">
        <v>1013921.4229605349</v>
      </c>
      <c r="P50" s="109">
        <v>1081547.0122677141</v>
      </c>
      <c r="Q50" s="109">
        <v>1030827.8033488158</v>
      </c>
      <c r="R50" s="109">
        <v>932106.09174014395</v>
      </c>
      <c r="S50" s="109">
        <v>904664.00964401197</v>
      </c>
      <c r="T50" s="109">
        <v>871216.72566650121</v>
      </c>
      <c r="U50" s="109">
        <v>825563.14343991643</v>
      </c>
      <c r="V50" s="109">
        <v>2390724.6726875543</v>
      </c>
      <c r="W50" s="109">
        <v>2663670.4741395684</v>
      </c>
      <c r="X50" s="109">
        <v>2671135.4188937545</v>
      </c>
      <c r="Y50" s="109">
        <v>2502892.25214118</v>
      </c>
      <c r="Z50" s="109">
        <v>2148228.1904768897</v>
      </c>
      <c r="AA50" s="109">
        <v>1648268.5407656333</v>
      </c>
      <c r="AB50" s="142">
        <v>1230200.6100249453</v>
      </c>
      <c r="AC50" s="152">
        <v>25721459.868533097</v>
      </c>
      <c r="AD50" s="152">
        <v>8854570.1998268329</v>
      </c>
    </row>
    <row r="51" spans="1:33" ht="15" x14ac:dyDescent="0.2">
      <c r="A51" s="193">
        <v>49614</v>
      </c>
      <c r="B51" s="194">
        <v>25327339.042915598</v>
      </c>
      <c r="C51" s="94" t="s">
        <v>35</v>
      </c>
      <c r="D51" s="95">
        <v>20</v>
      </c>
      <c r="E51" s="148">
        <v>958.00103890615276</v>
      </c>
      <c r="F51" s="149">
        <v>0</v>
      </c>
      <c r="G51" s="149">
        <v>0</v>
      </c>
      <c r="H51" s="149">
        <v>0</v>
      </c>
      <c r="I51" s="149">
        <v>6587.7214548893671</v>
      </c>
      <c r="J51" s="149">
        <v>24216.966441461271</v>
      </c>
      <c r="K51" s="149">
        <v>35250.090517003366</v>
      </c>
      <c r="L51" s="149">
        <v>24176.818546320545</v>
      </c>
      <c r="M51" s="149">
        <v>30546.249023620108</v>
      </c>
      <c r="N51" s="149">
        <v>33820.412365735858</v>
      </c>
      <c r="O51" s="149">
        <v>37158.698299156502</v>
      </c>
      <c r="P51" s="149">
        <v>39468.395422714508</v>
      </c>
      <c r="Q51" s="149">
        <v>37782.866834966619</v>
      </c>
      <c r="R51" s="149">
        <v>35085.286436827613</v>
      </c>
      <c r="S51" s="149">
        <v>35879.972026115604</v>
      </c>
      <c r="T51" s="149">
        <v>35173.644707732361</v>
      </c>
      <c r="U51" s="149">
        <v>33788.470709736139</v>
      </c>
      <c r="V51" s="149">
        <v>85490.136591446499</v>
      </c>
      <c r="W51" s="149">
        <v>92286.997479186379</v>
      </c>
      <c r="X51" s="149">
        <v>91606.617737716108</v>
      </c>
      <c r="Y51" s="149">
        <v>85547.691501516412</v>
      </c>
      <c r="Z51" s="149">
        <v>73168.807272476595</v>
      </c>
      <c r="AA51" s="149">
        <v>56293.603725704888</v>
      </c>
      <c r="AB51" s="150">
        <v>41935.239027860574</v>
      </c>
      <c r="AC51" s="151">
        <v>18724453.743221868</v>
      </c>
      <c r="AD51" s="1">
        <v>6857616.2874585185</v>
      </c>
      <c r="AF51" s="1" t="s">
        <v>1</v>
      </c>
      <c r="AG51" s="1">
        <v>11</v>
      </c>
    </row>
    <row r="52" spans="1:33" ht="15" x14ac:dyDescent="0.2">
      <c r="A52" s="191"/>
      <c r="B52" s="194"/>
      <c r="C52" s="100" t="s">
        <v>36</v>
      </c>
      <c r="D52" s="101">
        <v>4</v>
      </c>
      <c r="E52" s="145">
        <v>3699.7780294480231</v>
      </c>
      <c r="F52" s="146">
        <v>0</v>
      </c>
      <c r="G52" s="146">
        <v>0</v>
      </c>
      <c r="H52" s="146">
        <v>0</v>
      </c>
      <c r="I52" s="146">
        <v>1367.2368172821969</v>
      </c>
      <c r="J52" s="146">
        <v>6758.5380779165898</v>
      </c>
      <c r="K52" s="146">
        <v>19993.534976028164</v>
      </c>
      <c r="L52" s="146">
        <v>15124.263927312757</v>
      </c>
      <c r="M52" s="146">
        <v>25168.141994846632</v>
      </c>
      <c r="N52" s="146">
        <v>30811.077068750223</v>
      </c>
      <c r="O52" s="146">
        <v>34618.000066234184</v>
      </c>
      <c r="P52" s="146">
        <v>36182.798016647488</v>
      </c>
      <c r="Q52" s="146">
        <v>34671.508041685927</v>
      </c>
      <c r="R52" s="146">
        <v>29641.026994003605</v>
      </c>
      <c r="S52" s="146">
        <v>25158.954644913225</v>
      </c>
      <c r="T52" s="146">
        <v>22720.160518242505</v>
      </c>
      <c r="U52" s="146">
        <v>21124.814998914419</v>
      </c>
      <c r="V52" s="146">
        <v>75497.890896758472</v>
      </c>
      <c r="W52" s="146">
        <v>81944.130491928154</v>
      </c>
      <c r="X52" s="146">
        <v>80761.807896424696</v>
      </c>
      <c r="Y52" s="146">
        <v>75435.916366199759</v>
      </c>
      <c r="Z52" s="146">
        <v>65864.841495383705</v>
      </c>
      <c r="AA52" s="146">
        <v>53625.488244986744</v>
      </c>
      <c r="AB52" s="147">
        <v>41655.826695934687</v>
      </c>
      <c r="AC52" s="152">
        <v>3127302.9450393687</v>
      </c>
      <c r="AD52" s="1">
        <v>1100882.985086204</v>
      </c>
      <c r="AF52" s="1" t="s">
        <v>3</v>
      </c>
      <c r="AG52" s="1">
        <v>11</v>
      </c>
    </row>
    <row r="53" spans="1:33" ht="15" x14ac:dyDescent="0.2">
      <c r="A53" s="191"/>
      <c r="B53" s="194"/>
      <c r="C53" s="106" t="s">
        <v>37</v>
      </c>
      <c r="D53" s="107">
        <v>6</v>
      </c>
      <c r="E53" s="143">
        <v>1436.0416781613412</v>
      </c>
      <c r="F53" s="143">
        <v>0</v>
      </c>
      <c r="G53" s="143">
        <v>0</v>
      </c>
      <c r="H53" s="143">
        <v>0</v>
      </c>
      <c r="I53" s="143">
        <v>0</v>
      </c>
      <c r="J53" s="143">
        <v>0</v>
      </c>
      <c r="K53" s="143">
        <v>1921.0037274054996</v>
      </c>
      <c r="L53" s="143">
        <v>0</v>
      </c>
      <c r="M53" s="143">
        <v>5813.1826688996071</v>
      </c>
      <c r="N53" s="143">
        <v>13962.96669032793</v>
      </c>
      <c r="O53" s="143">
        <v>19063.770419269167</v>
      </c>
      <c r="P53" s="143">
        <v>21133.379861680169</v>
      </c>
      <c r="Q53" s="143">
        <v>21345.093725214709</v>
      </c>
      <c r="R53" s="143">
        <v>18518.473068474887</v>
      </c>
      <c r="S53" s="143">
        <v>14439.83205423087</v>
      </c>
      <c r="T53" s="143">
        <v>11825.461985001302</v>
      </c>
      <c r="U53" s="143">
        <v>10931.907192814277</v>
      </c>
      <c r="V53" s="143">
        <v>66027.487036700841</v>
      </c>
      <c r="W53" s="143">
        <v>75779.478400839551</v>
      </c>
      <c r="X53" s="143">
        <v>77166.212892113996</v>
      </c>
      <c r="Y53" s="143">
        <v>72837.281858613918</v>
      </c>
      <c r="Z53" s="143">
        <v>62555.23083079487</v>
      </c>
      <c r="AA53" s="143">
        <v>48257.308100870534</v>
      </c>
      <c r="AB53" s="144">
        <v>36249.613584313272</v>
      </c>
      <c r="AC53" s="153">
        <v>3475582.354654361</v>
      </c>
      <c r="AD53" s="1">
        <v>822204.40599547746</v>
      </c>
      <c r="AF53" s="1" t="s">
        <v>2</v>
      </c>
      <c r="AG53" s="1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>
        <v>42575.382964883196</v>
      </c>
      <c r="F54" s="109">
        <v>0</v>
      </c>
      <c r="G54" s="109">
        <v>0</v>
      </c>
      <c r="H54" s="109">
        <v>0</v>
      </c>
      <c r="I54" s="109">
        <v>137223.37636691611</v>
      </c>
      <c r="J54" s="109">
        <v>511373.48114089173</v>
      </c>
      <c r="K54" s="109">
        <v>796501.97260861308</v>
      </c>
      <c r="L54" s="109">
        <v>544033.42663566186</v>
      </c>
      <c r="M54" s="109">
        <v>746476.6444651864</v>
      </c>
      <c r="N54" s="109">
        <v>883430.35573168565</v>
      </c>
      <c r="O54" s="109">
        <v>996028.58876368171</v>
      </c>
      <c r="P54" s="109">
        <v>1060899.379690961</v>
      </c>
      <c r="Q54" s="109">
        <v>1022413.9312173643</v>
      </c>
      <c r="R54" s="109">
        <v>931380.675123416</v>
      </c>
      <c r="S54" s="109">
        <v>904874.25142735022</v>
      </c>
      <c r="T54" s="109">
        <v>865306.30813762511</v>
      </c>
      <c r="U54" s="109">
        <v>825860.11734726618</v>
      </c>
      <c r="V54" s="109">
        <v>2407959.2176361689</v>
      </c>
      <c r="W54" s="109">
        <v>2628193.3419564776</v>
      </c>
      <c r="X54" s="109">
        <v>2618176.8636927046</v>
      </c>
      <c r="Y54" s="109">
        <v>2449721.1866468107</v>
      </c>
      <c r="Z54" s="109">
        <v>2102166.8964158362</v>
      </c>
      <c r="AA54" s="109">
        <v>1629917.876099268</v>
      </c>
      <c r="AB54" s="142">
        <v>1222825.7688468299</v>
      </c>
      <c r="AC54" s="152">
        <v>25327339.042915598</v>
      </c>
      <c r="AD54" s="152">
        <v>8780703.6785402</v>
      </c>
    </row>
    <row r="55" spans="1:33" ht="15" x14ac:dyDescent="0.2">
      <c r="A55" s="193">
        <v>49644</v>
      </c>
      <c r="B55" s="194">
        <v>25067237.656507015</v>
      </c>
      <c r="C55" s="94" t="s">
        <v>35</v>
      </c>
      <c r="D55" s="95">
        <v>20</v>
      </c>
      <c r="E55" s="148">
        <v>2710.3429875415763</v>
      </c>
      <c r="F55" s="149">
        <v>0</v>
      </c>
      <c r="G55" s="149">
        <v>0</v>
      </c>
      <c r="H55" s="149">
        <v>0</v>
      </c>
      <c r="I55" s="149">
        <v>4443.2548690570093</v>
      </c>
      <c r="J55" s="149">
        <v>14246.586622251425</v>
      </c>
      <c r="K55" s="149">
        <v>27395.329818171995</v>
      </c>
      <c r="L55" s="149">
        <v>20727.006248891346</v>
      </c>
      <c r="M55" s="149">
        <v>28849.45708272565</v>
      </c>
      <c r="N55" s="149">
        <v>33619.842738031191</v>
      </c>
      <c r="O55" s="149">
        <v>37274.659664769853</v>
      </c>
      <c r="P55" s="149">
        <v>39927.791460192639</v>
      </c>
      <c r="Q55" s="149">
        <v>38910.308087329591</v>
      </c>
      <c r="R55" s="149">
        <v>35564.753357625159</v>
      </c>
      <c r="S55" s="149">
        <v>34773.319491975933</v>
      </c>
      <c r="T55" s="149">
        <v>33201.338988638665</v>
      </c>
      <c r="U55" s="149">
        <v>30756.921562194104</v>
      </c>
      <c r="V55" s="149">
        <v>80983.189968249528</v>
      </c>
      <c r="W55" s="149">
        <v>90748.515682741403</v>
      </c>
      <c r="X55" s="149">
        <v>90228.130328236133</v>
      </c>
      <c r="Y55" s="149">
        <v>84764.987431047863</v>
      </c>
      <c r="Z55" s="149">
        <v>74255.652870825565</v>
      </c>
      <c r="AA55" s="149">
        <v>59190.508100900086</v>
      </c>
      <c r="AB55" s="150">
        <v>45576.730133341283</v>
      </c>
      <c r="AC55" s="151">
        <v>18162972.549894761</v>
      </c>
      <c r="AD55" s="1">
        <v>6672107.9736474827</v>
      </c>
      <c r="AF55" s="1" t="s">
        <v>1</v>
      </c>
      <c r="AG55" s="1">
        <v>12</v>
      </c>
    </row>
    <row r="56" spans="1:33" ht="15" x14ac:dyDescent="0.2">
      <c r="A56" s="191"/>
      <c r="B56" s="194"/>
      <c r="C56" s="100" t="s">
        <v>36</v>
      </c>
      <c r="D56" s="101">
        <v>4</v>
      </c>
      <c r="E56" s="145">
        <v>4784.5553791095163</v>
      </c>
      <c r="F56" s="146">
        <v>347.38223827990947</v>
      </c>
      <c r="G56" s="146">
        <v>0</v>
      </c>
      <c r="H56" s="146">
        <v>0</v>
      </c>
      <c r="I56" s="146">
        <v>1730.4574028197073</v>
      </c>
      <c r="J56" s="146">
        <v>5929.6719315013743</v>
      </c>
      <c r="K56" s="146">
        <v>16489.141486992692</v>
      </c>
      <c r="L56" s="146">
        <v>11240.843613608302</v>
      </c>
      <c r="M56" s="146">
        <v>21390.95451224831</v>
      </c>
      <c r="N56" s="146">
        <v>27655.326421085414</v>
      </c>
      <c r="O56" s="146">
        <v>31376.411363152409</v>
      </c>
      <c r="P56" s="146">
        <v>33013.636042715661</v>
      </c>
      <c r="Q56" s="146">
        <v>31465.863859806868</v>
      </c>
      <c r="R56" s="146">
        <v>26848.204507074177</v>
      </c>
      <c r="S56" s="146">
        <v>22159.761337523778</v>
      </c>
      <c r="T56" s="146">
        <v>19254.898273033876</v>
      </c>
      <c r="U56" s="146">
        <v>16879.867431086666</v>
      </c>
      <c r="V56" s="146">
        <v>68447.794061119217</v>
      </c>
      <c r="W56" s="146">
        <v>79148.604428091392</v>
      </c>
      <c r="X56" s="146">
        <v>79657.674574978519</v>
      </c>
      <c r="Y56" s="146">
        <v>75847.053941972015</v>
      </c>
      <c r="Z56" s="146">
        <v>67921.532914019612</v>
      </c>
      <c r="AA56" s="146">
        <v>56452.690566657926</v>
      </c>
      <c r="AB56" s="147">
        <v>44480.471190759694</v>
      </c>
      <c r="AC56" s="152">
        <v>2970091.1899105483</v>
      </c>
      <c r="AD56" s="1">
        <v>965143.06944534183</v>
      </c>
      <c r="AF56" s="1" t="s">
        <v>3</v>
      </c>
      <c r="AG56" s="1">
        <v>12</v>
      </c>
    </row>
    <row r="57" spans="1:33" ht="15" x14ac:dyDescent="0.2">
      <c r="A57" s="191"/>
      <c r="B57" s="194"/>
      <c r="C57" s="106" t="s">
        <v>37</v>
      </c>
      <c r="D57" s="107">
        <v>7</v>
      </c>
      <c r="E57" s="143">
        <v>5838.961429620178</v>
      </c>
      <c r="F57" s="143">
        <v>1400.7731931598294</v>
      </c>
      <c r="G57" s="143">
        <v>184.35285257885366</v>
      </c>
      <c r="H57" s="143">
        <v>0</v>
      </c>
      <c r="I57" s="143">
        <v>0</v>
      </c>
      <c r="J57" s="143">
        <v>36.780878845312536</v>
      </c>
      <c r="K57" s="143">
        <v>3306.6279308147623</v>
      </c>
      <c r="L57" s="143">
        <v>18.65610985575751</v>
      </c>
      <c r="M57" s="143">
        <v>5514.6591193095846</v>
      </c>
      <c r="N57" s="143">
        <v>12188.986412245455</v>
      </c>
      <c r="O57" s="143">
        <v>16086.431914322564</v>
      </c>
      <c r="P57" s="143">
        <v>18217.827299091914</v>
      </c>
      <c r="Q57" s="143">
        <v>18420.681538874134</v>
      </c>
      <c r="R57" s="143">
        <v>16020.949786724585</v>
      </c>
      <c r="S57" s="143">
        <v>12073.527952764924</v>
      </c>
      <c r="T57" s="143">
        <v>9466.3543185195267</v>
      </c>
      <c r="U57" s="143">
        <v>8014.9727216974279</v>
      </c>
      <c r="V57" s="143">
        <v>59812.10021135056</v>
      </c>
      <c r="W57" s="143">
        <v>72240.705916004372</v>
      </c>
      <c r="X57" s="143">
        <v>75237.126477561193</v>
      </c>
      <c r="Y57" s="143">
        <v>72335.008319930304</v>
      </c>
      <c r="Z57" s="143">
        <v>64095.822833471459</v>
      </c>
      <c r="AA57" s="143">
        <v>51696.802675981191</v>
      </c>
      <c r="AB57" s="144">
        <v>39816.73535037769</v>
      </c>
      <c r="AC57" s="153">
        <v>3934173.9167017112</v>
      </c>
      <c r="AD57" s="1">
        <v>812161.33021384117</v>
      </c>
      <c r="AF57" s="1" t="s">
        <v>2</v>
      </c>
      <c r="AG57" s="1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>
        <v>114217.81127461084</v>
      </c>
      <c r="F58" s="109">
        <v>11194.941305238443</v>
      </c>
      <c r="G58" s="109">
        <v>1290.4699680519757</v>
      </c>
      <c r="H58" s="109">
        <v>0</v>
      </c>
      <c r="I58" s="109">
        <v>95786.926992419016</v>
      </c>
      <c r="J58" s="109">
        <v>308907.88632295118</v>
      </c>
      <c r="K58" s="109">
        <v>637009.55782711401</v>
      </c>
      <c r="L58" s="109">
        <v>459634.09220125049</v>
      </c>
      <c r="M58" s="109">
        <v>701155.57353867334</v>
      </c>
      <c r="N58" s="109">
        <v>868341.0653306836</v>
      </c>
      <c r="O58" s="109">
        <v>983603.86214826466</v>
      </c>
      <c r="P58" s="109">
        <v>1058135.1644683587</v>
      </c>
      <c r="Q58" s="109">
        <v>1033014.3879579382</v>
      </c>
      <c r="R58" s="109">
        <v>930834.533687872</v>
      </c>
      <c r="S58" s="109">
        <v>868620.13085896824</v>
      </c>
      <c r="T58" s="109">
        <v>807310.85309454543</v>
      </c>
      <c r="U58" s="109">
        <v>738762.71002011071</v>
      </c>
      <c r="V58" s="109">
        <v>2312139.6770889214</v>
      </c>
      <c r="W58" s="109">
        <v>2637249.6727792243</v>
      </c>
      <c r="X58" s="109">
        <v>2649853.1902075652</v>
      </c>
      <c r="Y58" s="109">
        <v>2505033.0226283576</v>
      </c>
      <c r="Z58" s="109">
        <v>2205469.9489068897</v>
      </c>
      <c r="AA58" s="109">
        <v>1771498.5430165017</v>
      </c>
      <c r="AB58" s="142">
        <v>1368173.6348825083</v>
      </c>
      <c r="AC58" s="152">
        <v>25067237.656507023</v>
      </c>
      <c r="AD58" s="152">
        <v>8449412.3733066656</v>
      </c>
    </row>
    <row r="59" spans="1:33" s="5" customFormat="1" x14ac:dyDescent="0.2">
      <c r="AD59" s="172">
        <v>134251837.56669304</v>
      </c>
    </row>
    <row r="60" spans="1:33" s="5" customFormat="1" ht="15.75" x14ac:dyDescent="0.2">
      <c r="B60" s="38" t="s">
        <v>44</v>
      </c>
      <c r="Z60" s="6"/>
      <c r="AA60" s="6"/>
      <c r="AB60" s="6"/>
    </row>
    <row r="61" spans="1:33" s="5" customFormat="1" ht="18" x14ac:dyDescent="0.25">
      <c r="B61" s="38" t="s">
        <v>51</v>
      </c>
      <c r="W61" s="37"/>
      <c r="Z61" s="7" t="s">
        <v>58</v>
      </c>
    </row>
  </sheetData>
  <mergeCells count="26">
    <mergeCell ref="D2:E2"/>
    <mergeCell ref="C9:D9"/>
    <mergeCell ref="A11:A14"/>
    <mergeCell ref="B11:B14"/>
    <mergeCell ref="A15:A18"/>
    <mergeCell ref="B15:B18"/>
    <mergeCell ref="A19:A22"/>
    <mergeCell ref="B19:B22"/>
    <mergeCell ref="A23:A26"/>
    <mergeCell ref="B23:B26"/>
    <mergeCell ref="A27:A30"/>
    <mergeCell ref="B27:B30"/>
    <mergeCell ref="A31:A34"/>
    <mergeCell ref="B31:B34"/>
    <mergeCell ref="A35:A38"/>
    <mergeCell ref="B35:B38"/>
    <mergeCell ref="A39:A42"/>
    <mergeCell ref="B39:B42"/>
    <mergeCell ref="A55:A58"/>
    <mergeCell ref="B55:B58"/>
    <mergeCell ref="A43:A46"/>
    <mergeCell ref="B43:B46"/>
    <mergeCell ref="A47:A50"/>
    <mergeCell ref="B47:B50"/>
    <mergeCell ref="A51:A54"/>
    <mergeCell ref="B51:B54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0F432-3D2D-4B62-B2FB-4031784AAF3F}">
  <sheetPr>
    <tabColor theme="3" tint="0.39997558519241921"/>
    <pageSetUpPr fitToPage="1"/>
  </sheetPr>
  <dimension ref="A1:AG61"/>
  <sheetViews>
    <sheetView showGridLines="0" zoomScale="90" workbookViewId="0">
      <pane xSplit="4" ySplit="10" topLeftCell="E11" activePane="bottomRight" state="frozen"/>
      <selection activeCell="C26" sqref="C26"/>
      <selection pane="topRight" activeCell="C26" sqref="C26"/>
      <selection pane="bottomLeft" activeCell="C26" sqref="C26"/>
      <selection pane="bottomRight" activeCell="C26" sqref="C26"/>
    </sheetView>
  </sheetViews>
  <sheetFormatPr baseColWidth="10" defaultColWidth="0" defaultRowHeight="12.75" x14ac:dyDescent="0.2"/>
  <cols>
    <col min="1" max="1" width="8.28515625" style="1" customWidth="1"/>
    <col min="2" max="2" width="15.5703125" style="1" customWidth="1"/>
    <col min="3" max="4" width="13.28515625" style="1" customWidth="1"/>
    <col min="5" max="5" width="12.7109375" style="1" bestFit="1" customWidth="1"/>
    <col min="6" max="7" width="11.5703125" style="1" bestFit="1" customWidth="1"/>
    <col min="8" max="8" width="10.42578125" style="1" bestFit="1" customWidth="1"/>
    <col min="9" max="9" width="12.7109375" style="1" bestFit="1" customWidth="1"/>
    <col min="10" max="11" width="14.42578125" style="1" bestFit="1" customWidth="1"/>
    <col min="12" max="12" width="12.7109375" style="1" bestFit="1" customWidth="1"/>
    <col min="13" max="22" width="14.42578125" style="1" bestFit="1" customWidth="1"/>
    <col min="23" max="25" width="15.5703125" style="1" bestFit="1" customWidth="1"/>
    <col min="26" max="26" width="16" style="1" customWidth="1"/>
    <col min="27" max="28" width="14.42578125" style="1" bestFit="1" customWidth="1"/>
    <col min="29" max="29" width="17.7109375" style="1" customWidth="1"/>
    <col min="30" max="30" width="22.42578125" style="1" customWidth="1"/>
    <col min="31" max="31" width="3.42578125" style="1" hidden="1" customWidth="1"/>
    <col min="32" max="32" width="5.28515625" style="1" hidden="1" customWidth="1"/>
    <col min="33" max="33" width="9.85546875" style="1" hidden="1" customWidth="1"/>
    <col min="34" max="16384" width="3.42578125" style="1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">
        <v>110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83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>
        <v>2036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93" customFormat="1" ht="32.25" thickBot="1" x14ac:dyDescent="0.25">
      <c r="A10" s="3" t="s">
        <v>114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49675</v>
      </c>
      <c r="B11" s="194">
        <v>77280371.041757345</v>
      </c>
      <c r="C11" s="94" t="s">
        <v>35</v>
      </c>
      <c r="D11" s="95">
        <v>21</v>
      </c>
      <c r="E11" s="148"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37130.505615935464</v>
      </c>
      <c r="K11" s="149">
        <v>71039.646127348155</v>
      </c>
      <c r="L11" s="149">
        <v>6048.6204356192611</v>
      </c>
      <c r="M11" s="149">
        <v>37235.161884919748</v>
      </c>
      <c r="N11" s="149">
        <v>56973.267114044698</v>
      </c>
      <c r="O11" s="149">
        <v>69989.541936842856</v>
      </c>
      <c r="P11" s="149">
        <v>81865.206350011853</v>
      </c>
      <c r="Q11" s="149">
        <v>73437.889866291138</v>
      </c>
      <c r="R11" s="149">
        <v>59799.554718986008</v>
      </c>
      <c r="S11" s="149">
        <v>54615.774970543513</v>
      </c>
      <c r="T11" s="149">
        <v>49422.617989351253</v>
      </c>
      <c r="U11" s="149">
        <v>49118.071722798137</v>
      </c>
      <c r="V11" s="149">
        <v>277271.35964254424</v>
      </c>
      <c r="W11" s="149">
        <v>364499.99716412666</v>
      </c>
      <c r="X11" s="149">
        <v>399514.83836164657</v>
      </c>
      <c r="Y11" s="149">
        <v>370973.18595880078</v>
      </c>
      <c r="Z11" s="149">
        <v>310641.15807375323</v>
      </c>
      <c r="AA11" s="149">
        <v>223045.70671993875</v>
      </c>
      <c r="AB11" s="150">
        <v>146534.31191098326</v>
      </c>
      <c r="AC11" s="151">
        <v>57522284.747854196</v>
      </c>
      <c r="AD11" s="1">
        <v>11308619.846777577</v>
      </c>
      <c r="AF11" s="1" t="s">
        <v>1</v>
      </c>
      <c r="AG11" s="1">
        <v>1</v>
      </c>
    </row>
    <row r="12" spans="1:33" ht="15" x14ac:dyDescent="0.2">
      <c r="A12" s="191"/>
      <c r="B12" s="194"/>
      <c r="C12" s="100" t="s">
        <v>36</v>
      </c>
      <c r="D12" s="101">
        <v>4</v>
      </c>
      <c r="E12" s="145">
        <v>320.09058606043988</v>
      </c>
      <c r="F12" s="146">
        <v>0</v>
      </c>
      <c r="G12" s="146">
        <v>0</v>
      </c>
      <c r="H12" s="146">
        <v>0</v>
      </c>
      <c r="I12" s="146">
        <v>0</v>
      </c>
      <c r="J12" s="146">
        <v>2578.0815616696564</v>
      </c>
      <c r="K12" s="146">
        <v>15175.221268489573</v>
      </c>
      <c r="L12" s="146">
        <v>0</v>
      </c>
      <c r="M12" s="146">
        <v>4596.1919911325531</v>
      </c>
      <c r="N12" s="146">
        <v>27964.738591059311</v>
      </c>
      <c r="O12" s="146">
        <v>46578.449067744645</v>
      </c>
      <c r="P12" s="146">
        <v>54717.277731429538</v>
      </c>
      <c r="Q12" s="146">
        <v>52177.045049310735</v>
      </c>
      <c r="R12" s="146">
        <v>32477.870105673675</v>
      </c>
      <c r="S12" s="146">
        <v>16132.138835430496</v>
      </c>
      <c r="T12" s="146">
        <v>6270.8894798787514</v>
      </c>
      <c r="U12" s="146">
        <v>3706.5495033274346</v>
      </c>
      <c r="V12" s="146">
        <v>235207.60397589192</v>
      </c>
      <c r="W12" s="146">
        <v>322919.15655174613</v>
      </c>
      <c r="X12" s="146">
        <v>357457.83594056743</v>
      </c>
      <c r="Y12" s="146">
        <v>335263.85784944129</v>
      </c>
      <c r="Z12" s="146">
        <v>285524.28107972571</v>
      </c>
      <c r="AA12" s="146">
        <v>223071.25561427246</v>
      </c>
      <c r="AB12" s="147">
        <v>152714.03850899078</v>
      </c>
      <c r="AC12" s="152">
        <v>8699410.2931673713</v>
      </c>
      <c r="AD12" s="1">
        <v>978484.60141994862</v>
      </c>
      <c r="AF12" s="1" t="s">
        <v>3</v>
      </c>
      <c r="AG12" s="1">
        <v>1</v>
      </c>
    </row>
    <row r="13" spans="1:33" ht="15" x14ac:dyDescent="0.2">
      <c r="A13" s="191"/>
      <c r="B13" s="194"/>
      <c r="C13" s="106" t="s">
        <v>37</v>
      </c>
      <c r="D13" s="107">
        <v>6</v>
      </c>
      <c r="E13" s="143">
        <v>18187.175776170505</v>
      </c>
      <c r="F13" s="143">
        <v>11159.650376479602</v>
      </c>
      <c r="G13" s="143">
        <v>5102.9609980777268</v>
      </c>
      <c r="H13" s="143">
        <v>717.72656592391525</v>
      </c>
      <c r="I13" s="143">
        <v>0</v>
      </c>
      <c r="J13" s="143">
        <v>3171.0119416736411</v>
      </c>
      <c r="K13" s="143">
        <v>8458.6612093990207</v>
      </c>
      <c r="L13" s="143">
        <v>0</v>
      </c>
      <c r="M13" s="143">
        <v>4068.0040379134207</v>
      </c>
      <c r="N13" s="143">
        <v>8535.9212731919451</v>
      </c>
      <c r="O13" s="143">
        <v>11249.171068401551</v>
      </c>
      <c r="P13" s="143">
        <v>13228.576263298155</v>
      </c>
      <c r="Q13" s="143">
        <v>12422.044726371087</v>
      </c>
      <c r="R13" s="143">
        <v>9661.9966998424807</v>
      </c>
      <c r="S13" s="143">
        <v>8915.0440530139695</v>
      </c>
      <c r="T13" s="143">
        <v>7835.7751827535503</v>
      </c>
      <c r="U13" s="143">
        <v>7405.9013043254772</v>
      </c>
      <c r="V13" s="143">
        <v>189377.43143540164</v>
      </c>
      <c r="W13" s="143">
        <v>287469.14751110226</v>
      </c>
      <c r="X13" s="143">
        <v>334136.08718049695</v>
      </c>
      <c r="Y13" s="143">
        <v>317338.09315817303</v>
      </c>
      <c r="Z13" s="143">
        <v>263378.79898563278</v>
      </c>
      <c r="AA13" s="143">
        <v>192010.76639496876</v>
      </c>
      <c r="AB13" s="144">
        <v>129282.72064668669</v>
      </c>
      <c r="AC13" s="153">
        <v>11058676.00073579</v>
      </c>
      <c r="AD13" s="1">
        <v>499934.6076546699</v>
      </c>
      <c r="AF13" s="1" t="s">
        <v>2</v>
      </c>
      <c r="AG13" s="1">
        <v>1</v>
      </c>
    </row>
    <row r="14" spans="1:33" ht="15.75" thickBot="1" x14ac:dyDescent="0.25">
      <c r="A14" s="192"/>
      <c r="B14" s="195"/>
      <c r="C14" s="122" t="s">
        <v>34</v>
      </c>
      <c r="D14" s="123">
        <v>31</v>
      </c>
      <c r="E14" s="109">
        <v>110403.41700126478</v>
      </c>
      <c r="F14" s="109">
        <v>66957.902258877613</v>
      </c>
      <c r="G14" s="109">
        <v>30617.765988466359</v>
      </c>
      <c r="H14" s="109">
        <v>4306.3593955434917</v>
      </c>
      <c r="I14" s="109">
        <v>0</v>
      </c>
      <c r="J14" s="109">
        <v>809079.01583136525</v>
      </c>
      <c r="K14" s="109">
        <v>1603285.4210046637</v>
      </c>
      <c r="L14" s="109">
        <v>127021.02914800448</v>
      </c>
      <c r="M14" s="109">
        <v>824731.19177532534</v>
      </c>
      <c r="N14" s="109">
        <v>1359513.0913983276</v>
      </c>
      <c r="O14" s="109">
        <v>1723589.2033550879</v>
      </c>
      <c r="P14" s="109">
        <v>2017409.9018557561</v>
      </c>
      <c r="Q14" s="109">
        <v>1825436.1357475831</v>
      </c>
      <c r="R14" s="109">
        <v>1443674.1097204557</v>
      </c>
      <c r="S14" s="109">
        <v>1264950.0940412197</v>
      </c>
      <c r="T14" s="109">
        <v>1109973.1867924128</v>
      </c>
      <c r="U14" s="109">
        <v>1090741.1120180236</v>
      </c>
      <c r="V14" s="109">
        <v>7899793.5570094064</v>
      </c>
      <c r="W14" s="109">
        <v>10670991.451720258</v>
      </c>
      <c r="X14" s="109">
        <v>11824459.472439829</v>
      </c>
      <c r="Y14" s="109">
        <v>11035520.89548162</v>
      </c>
      <c r="Z14" s="109">
        <v>9245834.2377815172</v>
      </c>
      <c r="AA14" s="109">
        <v>6728309.4619456166</v>
      </c>
      <c r="AB14" s="142">
        <v>4463773.0280467318</v>
      </c>
      <c r="AC14" s="152">
        <v>77280371.04175736</v>
      </c>
      <c r="AD14" s="152">
        <v>12787039.055852195</v>
      </c>
    </row>
    <row r="15" spans="1:33" ht="15" x14ac:dyDescent="0.2">
      <c r="A15" s="191">
        <v>49706</v>
      </c>
      <c r="B15" s="194">
        <v>77132595.455716401</v>
      </c>
      <c r="C15" s="94" t="s">
        <v>35</v>
      </c>
      <c r="D15" s="95">
        <v>21</v>
      </c>
      <c r="E15" s="148">
        <v>0</v>
      </c>
      <c r="F15" s="149">
        <v>0</v>
      </c>
      <c r="G15" s="149">
        <v>0</v>
      </c>
      <c r="H15" s="149">
        <v>0</v>
      </c>
      <c r="I15" s="149">
        <v>764.33528725143913</v>
      </c>
      <c r="J15" s="149">
        <v>114509.23513178164</v>
      </c>
      <c r="K15" s="149">
        <v>135265.76247009949</v>
      </c>
      <c r="L15" s="149">
        <v>12680.94557157387</v>
      </c>
      <c r="M15" s="149">
        <v>40831.526916132505</v>
      </c>
      <c r="N15" s="149">
        <v>55609.208171540988</v>
      </c>
      <c r="O15" s="149">
        <v>68664.029551413667</v>
      </c>
      <c r="P15" s="149">
        <v>78167.471258218415</v>
      </c>
      <c r="Q15" s="149">
        <v>59631.728146318208</v>
      </c>
      <c r="R15" s="149">
        <v>49238.088424928545</v>
      </c>
      <c r="S15" s="149">
        <v>52608.921258315648</v>
      </c>
      <c r="T15" s="149">
        <v>53382.923558178089</v>
      </c>
      <c r="U15" s="149">
        <v>54837.0390639697</v>
      </c>
      <c r="V15" s="149">
        <v>289206.82203301834</v>
      </c>
      <c r="W15" s="149">
        <v>370629.69026451529</v>
      </c>
      <c r="X15" s="149">
        <v>412632.37837004341</v>
      </c>
      <c r="Y15" s="149">
        <v>383342.47344399401</v>
      </c>
      <c r="Z15" s="149">
        <v>315650.3586941486</v>
      </c>
      <c r="AA15" s="149">
        <v>217775.54067346366</v>
      </c>
      <c r="AB15" s="150">
        <v>139559.26890562696</v>
      </c>
      <c r="AC15" s="151">
        <v>61004742.69108519</v>
      </c>
      <c r="AD15" s="1">
        <v>11038689.520332381</v>
      </c>
      <c r="AF15" s="1" t="s">
        <v>1</v>
      </c>
      <c r="AG15" s="1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5667.6337892195961</v>
      </c>
      <c r="K16" s="146">
        <v>31376.63970487555</v>
      </c>
      <c r="L16" s="146">
        <v>0</v>
      </c>
      <c r="M16" s="146">
        <v>11716.171342310772</v>
      </c>
      <c r="N16" s="146">
        <v>40765.085360609773</v>
      </c>
      <c r="O16" s="146">
        <v>60010.606140112337</v>
      </c>
      <c r="P16" s="146">
        <v>66741.466219775655</v>
      </c>
      <c r="Q16" s="146">
        <v>59348.472394891876</v>
      </c>
      <c r="R16" s="146">
        <v>37968.844576440271</v>
      </c>
      <c r="S16" s="146">
        <v>12340.674785647818</v>
      </c>
      <c r="T16" s="146">
        <v>1959.7795616915828</v>
      </c>
      <c r="U16" s="146">
        <v>2145.8018399451539</v>
      </c>
      <c r="V16" s="146">
        <v>231843.44284364424</v>
      </c>
      <c r="W16" s="146">
        <v>322538.99004218797</v>
      </c>
      <c r="X16" s="146">
        <v>366904.72810031532</v>
      </c>
      <c r="Y16" s="146">
        <v>346899.32376087201</v>
      </c>
      <c r="Z16" s="146">
        <v>295437.84753168846</v>
      </c>
      <c r="AA16" s="146">
        <v>220770.77435933045</v>
      </c>
      <c r="AB16" s="147">
        <v>155568.87846775533</v>
      </c>
      <c r="AC16" s="152">
        <v>9080020.6432852559</v>
      </c>
      <c r="AD16" s="1">
        <v>1171987.6088857008</v>
      </c>
      <c r="AF16" s="1" t="s">
        <v>3</v>
      </c>
      <c r="AG16" s="1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>
        <v>0</v>
      </c>
      <c r="F17" s="143">
        <v>0</v>
      </c>
      <c r="G17" s="143">
        <v>0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533.92251843736449</v>
      </c>
      <c r="Q17" s="143">
        <v>916.27567938552238</v>
      </c>
      <c r="R17" s="143">
        <v>0</v>
      </c>
      <c r="S17" s="143">
        <v>0</v>
      </c>
      <c r="T17" s="143">
        <v>0</v>
      </c>
      <c r="U17" s="143">
        <v>0</v>
      </c>
      <c r="V17" s="143">
        <v>187879.31837357671</v>
      </c>
      <c r="W17" s="143">
        <v>288193.82176383876</v>
      </c>
      <c r="X17" s="143">
        <v>352877.45361887454</v>
      </c>
      <c r="Y17" s="143">
        <v>338049.12092833122</v>
      </c>
      <c r="Z17" s="143">
        <v>278267.09510642424</v>
      </c>
      <c r="AA17" s="143">
        <v>191727.32783906508</v>
      </c>
      <c r="AB17" s="144">
        <v>123513.69450855785</v>
      </c>
      <c r="AC17" s="153">
        <v>7047832.1213459661</v>
      </c>
      <c r="AD17" s="1">
        <v>5800.7927912915475</v>
      </c>
      <c r="AF17" s="1" t="s">
        <v>2</v>
      </c>
      <c r="AG17" s="1">
        <v>2</v>
      </c>
    </row>
    <row r="18" spans="1:33" ht="15.75" thickBot="1" x14ac:dyDescent="0.25">
      <c r="A18" s="192"/>
      <c r="B18" s="195"/>
      <c r="C18" s="112" t="s">
        <v>34</v>
      </c>
      <c r="D18" s="113">
        <v>29</v>
      </c>
      <c r="E18" s="109">
        <v>0</v>
      </c>
      <c r="F18" s="109">
        <v>0</v>
      </c>
      <c r="G18" s="109">
        <v>0</v>
      </c>
      <c r="H18" s="109">
        <v>0</v>
      </c>
      <c r="I18" s="109">
        <v>16051.041032280222</v>
      </c>
      <c r="J18" s="109">
        <v>2427364.4729242926</v>
      </c>
      <c r="K18" s="109">
        <v>2966087.5706915916</v>
      </c>
      <c r="L18" s="109">
        <v>266299.85700305126</v>
      </c>
      <c r="M18" s="109">
        <v>904326.75060802558</v>
      </c>
      <c r="N18" s="109">
        <v>1330853.7130447996</v>
      </c>
      <c r="O18" s="109">
        <v>1681987.0451401363</v>
      </c>
      <c r="P18" s="109">
        <v>1910618.4513754388</v>
      </c>
      <c r="Q18" s="109">
        <v>1493325.2833697922</v>
      </c>
      <c r="R18" s="109">
        <v>1185875.2352292605</v>
      </c>
      <c r="S18" s="109">
        <v>1154150.0455672198</v>
      </c>
      <c r="T18" s="109">
        <v>1128880.5129685062</v>
      </c>
      <c r="U18" s="109">
        <v>1160161.0277031444</v>
      </c>
      <c r="V18" s="109">
        <v>7752234.3075622683</v>
      </c>
      <c r="W18" s="109">
        <v>10226154.742778927</v>
      </c>
      <c r="X18" s="109">
        <v>11544408.67264767</v>
      </c>
      <c r="Y18" s="109">
        <v>10789985.721080687</v>
      </c>
      <c r="Z18" s="109">
        <v>8923477.3031295706</v>
      </c>
      <c r="AA18" s="109">
        <v>6223278.7629363192</v>
      </c>
      <c r="AB18" s="142">
        <v>4047074.9389234195</v>
      </c>
      <c r="AC18" s="152">
        <v>77132595.455716416</v>
      </c>
      <c r="AD18" s="152">
        <v>12216477.922009375</v>
      </c>
    </row>
    <row r="19" spans="1:33" ht="15" x14ac:dyDescent="0.2">
      <c r="A19" s="193">
        <v>49735</v>
      </c>
      <c r="B19" s="194">
        <v>83837790.065841243</v>
      </c>
      <c r="C19" s="94" t="s">
        <v>35</v>
      </c>
      <c r="D19" s="95">
        <v>20</v>
      </c>
      <c r="E19" s="148">
        <v>0</v>
      </c>
      <c r="F19" s="149">
        <v>0</v>
      </c>
      <c r="G19" s="149">
        <v>0</v>
      </c>
      <c r="H19" s="149">
        <v>0</v>
      </c>
      <c r="I19" s="149">
        <v>9608.9049053627477</v>
      </c>
      <c r="J19" s="149">
        <v>112289.17594770588</v>
      </c>
      <c r="K19" s="149">
        <v>134040.85753157275</v>
      </c>
      <c r="L19" s="149">
        <v>35347.277376391961</v>
      </c>
      <c r="M19" s="149">
        <v>59498.303019456653</v>
      </c>
      <c r="N19" s="149">
        <v>72009.452925649559</v>
      </c>
      <c r="O19" s="149">
        <v>87929.419200838762</v>
      </c>
      <c r="P19" s="149">
        <v>97181.121384254118</v>
      </c>
      <c r="Q19" s="149">
        <v>85251.130845102773</v>
      </c>
      <c r="R19" s="149">
        <v>75603.939199779255</v>
      </c>
      <c r="S19" s="149">
        <v>78480.124747433743</v>
      </c>
      <c r="T19" s="149">
        <v>78932.896372618401</v>
      </c>
      <c r="U19" s="149">
        <v>75883.284073796574</v>
      </c>
      <c r="V19" s="149">
        <v>302226.56442074978</v>
      </c>
      <c r="W19" s="149">
        <v>348752.65044784721</v>
      </c>
      <c r="X19" s="149">
        <v>370079.09099240892</v>
      </c>
      <c r="Y19" s="149">
        <v>342115.78695888846</v>
      </c>
      <c r="Z19" s="149">
        <v>284649.77521131822</v>
      </c>
      <c r="AA19" s="149">
        <v>202718.45483634682</v>
      </c>
      <c r="AB19" s="150">
        <v>139213.31127195756</v>
      </c>
      <c r="AC19" s="151">
        <v>59836230.433389612</v>
      </c>
      <c r="AD19" s="1">
        <v>14922338.982906435</v>
      </c>
      <c r="AF19" s="1" t="s">
        <v>1</v>
      </c>
      <c r="AG19" s="1">
        <v>3</v>
      </c>
    </row>
    <row r="20" spans="1:33" ht="15" x14ac:dyDescent="0.2">
      <c r="A20" s="191"/>
      <c r="B20" s="194"/>
      <c r="C20" s="100" t="s">
        <v>36</v>
      </c>
      <c r="D20" s="101">
        <v>5</v>
      </c>
      <c r="E20" s="145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8804.5470222953827</v>
      </c>
      <c r="K20" s="146">
        <v>60262.60414771561</v>
      </c>
      <c r="L20" s="146">
        <v>1083.8811379005897</v>
      </c>
      <c r="M20" s="146">
        <v>43480.887671343437</v>
      </c>
      <c r="N20" s="146">
        <v>70437.762636742511</v>
      </c>
      <c r="O20" s="146">
        <v>86640.745084106893</v>
      </c>
      <c r="P20" s="146">
        <v>94526.092899088311</v>
      </c>
      <c r="Q20" s="146">
        <v>87592.915050803538</v>
      </c>
      <c r="R20" s="146">
        <v>67163.358107173161</v>
      </c>
      <c r="S20" s="146">
        <v>45257.482000680648</v>
      </c>
      <c r="T20" s="146">
        <v>35216.424813257276</v>
      </c>
      <c r="U20" s="146">
        <v>26266.983681812497</v>
      </c>
      <c r="V20" s="146">
        <v>258130.2156533573</v>
      </c>
      <c r="W20" s="146">
        <v>306991.47500713135</v>
      </c>
      <c r="X20" s="146">
        <v>323411.82372883696</v>
      </c>
      <c r="Y20" s="146">
        <v>301774.03104151064</v>
      </c>
      <c r="Z20" s="146">
        <v>260846.44303423661</v>
      </c>
      <c r="AA20" s="146">
        <v>202758.08912572049</v>
      </c>
      <c r="AB20" s="147">
        <v>147703.48055143977</v>
      </c>
      <c r="AC20" s="152">
        <v>12141746.211975764</v>
      </c>
      <c r="AD20" s="1">
        <v>2788332.6654145443</v>
      </c>
      <c r="AF20" s="1" t="s">
        <v>3</v>
      </c>
      <c r="AG20" s="1">
        <v>3</v>
      </c>
    </row>
    <row r="21" spans="1:33" ht="15" x14ac:dyDescent="0.2">
      <c r="A21" s="191"/>
      <c r="B21" s="194"/>
      <c r="C21" s="106" t="s">
        <v>37</v>
      </c>
      <c r="D21" s="107">
        <v>6</v>
      </c>
      <c r="E21" s="143">
        <v>68.301912330935011</v>
      </c>
      <c r="F21" s="143">
        <v>0</v>
      </c>
      <c r="G21" s="143">
        <v>0</v>
      </c>
      <c r="H21" s="143">
        <v>0</v>
      </c>
      <c r="I21" s="143">
        <v>2090.8484833860516</v>
      </c>
      <c r="J21" s="143">
        <v>20841.343742555673</v>
      </c>
      <c r="K21" s="143">
        <v>24756.26694735905</v>
      </c>
      <c r="L21" s="143">
        <v>7814.1604986820112</v>
      </c>
      <c r="M21" s="143">
        <v>11867.016252896376</v>
      </c>
      <c r="N21" s="143">
        <v>15193.485812066734</v>
      </c>
      <c r="O21" s="143">
        <v>30600.499600344348</v>
      </c>
      <c r="P21" s="143">
        <v>37790.521605455739</v>
      </c>
      <c r="Q21" s="143">
        <v>33696.851757114571</v>
      </c>
      <c r="R21" s="143">
        <v>23675.932870208362</v>
      </c>
      <c r="S21" s="143">
        <v>13532.317743209607</v>
      </c>
      <c r="T21" s="143">
        <v>13523.842947683528</v>
      </c>
      <c r="U21" s="143">
        <v>12871.912236906443</v>
      </c>
      <c r="V21" s="143">
        <v>236061.39259434701</v>
      </c>
      <c r="W21" s="143">
        <v>293412.32398823078</v>
      </c>
      <c r="X21" s="143">
        <v>323796.39325692871</v>
      </c>
      <c r="Y21" s="143">
        <v>307091.94373715657</v>
      </c>
      <c r="Z21" s="143">
        <v>255921.33916757579</v>
      </c>
      <c r="AA21" s="143">
        <v>184702.43504281866</v>
      </c>
      <c r="AB21" s="144">
        <v>127326.43988205567</v>
      </c>
      <c r="AC21" s="153">
        <v>11859813.420475874</v>
      </c>
      <c r="AD21" s="1">
        <v>1203399.2479474063</v>
      </c>
      <c r="AF21" s="1" t="s">
        <v>2</v>
      </c>
      <c r="AG21" s="1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>
        <v>409.81147398561006</v>
      </c>
      <c r="F22" s="109">
        <v>0</v>
      </c>
      <c r="G22" s="109">
        <v>0</v>
      </c>
      <c r="H22" s="109">
        <v>0</v>
      </c>
      <c r="I22" s="109">
        <v>204723.18900757126</v>
      </c>
      <c r="J22" s="109">
        <v>2414854.3165209289</v>
      </c>
      <c r="K22" s="109">
        <v>3130667.7730541872</v>
      </c>
      <c r="L22" s="109">
        <v>759249.91620943416</v>
      </c>
      <c r="M22" s="109">
        <v>1478572.5962632284</v>
      </c>
      <c r="N22" s="109">
        <v>1883538.7865691043</v>
      </c>
      <c r="O22" s="109">
        <v>2375395.1070393757</v>
      </c>
      <c r="P22" s="109">
        <v>2642996.0218132581</v>
      </c>
      <c r="Q22" s="109">
        <v>2345168.3026987608</v>
      </c>
      <c r="R22" s="109">
        <v>1989951.171752701</v>
      </c>
      <c r="S22" s="109">
        <v>1877083.8114113358</v>
      </c>
      <c r="T22" s="109">
        <v>1835883.1092047556</v>
      </c>
      <c r="U22" s="109">
        <v>1726232.0733064327</v>
      </c>
      <c r="V22" s="109">
        <v>8751550.7222478651</v>
      </c>
      <c r="W22" s="109">
        <v>10270484.327921987</v>
      </c>
      <c r="X22" s="109">
        <v>10961419.298033936</v>
      </c>
      <c r="Y22" s="109">
        <v>10193737.556808261</v>
      </c>
      <c r="Z22" s="109">
        <v>8532755.7544030007</v>
      </c>
      <c r="AA22" s="109">
        <v>6176374.1526124515</v>
      </c>
      <c r="AB22" s="142">
        <v>4286742.2674886845</v>
      </c>
      <c r="AC22" s="152">
        <v>83837790.065841243</v>
      </c>
      <c r="AD22" s="152">
        <v>18914070.896268386</v>
      </c>
    </row>
    <row r="23" spans="1:33" ht="15" x14ac:dyDescent="0.2">
      <c r="A23" s="193">
        <v>49766</v>
      </c>
      <c r="B23" s="194">
        <v>78295287.364854649</v>
      </c>
      <c r="C23" s="94" t="s">
        <v>35</v>
      </c>
      <c r="D23" s="95">
        <v>20</v>
      </c>
      <c r="E23" s="148">
        <v>0</v>
      </c>
      <c r="F23" s="149">
        <v>0</v>
      </c>
      <c r="G23" s="149">
        <v>0</v>
      </c>
      <c r="H23" s="149">
        <v>0</v>
      </c>
      <c r="I23" s="149">
        <v>2245.8109717914722</v>
      </c>
      <c r="J23" s="149">
        <v>92872.535697238302</v>
      </c>
      <c r="K23" s="149">
        <v>110347.52292217597</v>
      </c>
      <c r="L23" s="149">
        <v>15336.68174567777</v>
      </c>
      <c r="M23" s="149">
        <v>41910.035781406135</v>
      </c>
      <c r="N23" s="149">
        <v>59336.818671924062</v>
      </c>
      <c r="O23" s="149">
        <v>71236.940409257571</v>
      </c>
      <c r="P23" s="149">
        <v>79150.892534640574</v>
      </c>
      <c r="Q23" s="149">
        <v>66102.852553207107</v>
      </c>
      <c r="R23" s="149">
        <v>55588.239055140344</v>
      </c>
      <c r="S23" s="149">
        <v>55454.642003192486</v>
      </c>
      <c r="T23" s="149">
        <v>54604.744360733028</v>
      </c>
      <c r="U23" s="149">
        <v>53751.469189777032</v>
      </c>
      <c r="V23" s="149">
        <v>285024.35757342062</v>
      </c>
      <c r="W23" s="149">
        <v>369882.47411108576</v>
      </c>
      <c r="X23" s="149">
        <v>397260.87619756471</v>
      </c>
      <c r="Y23" s="149">
        <v>367956.89509539667</v>
      </c>
      <c r="Z23" s="149">
        <v>308631.59109442087</v>
      </c>
      <c r="AA23" s="149">
        <v>219573.3765454891</v>
      </c>
      <c r="AB23" s="150">
        <v>144356.41256048827</v>
      </c>
      <c r="AC23" s="151">
        <v>57012503.38148056</v>
      </c>
      <c r="AD23" s="1">
        <v>11049466.326099122</v>
      </c>
      <c r="AF23" s="1" t="s">
        <v>1</v>
      </c>
      <c r="AG23" s="1">
        <v>4</v>
      </c>
    </row>
    <row r="24" spans="1:33" ht="15" x14ac:dyDescent="0.2">
      <c r="A24" s="191"/>
      <c r="B24" s="194"/>
      <c r="C24" s="100" t="s">
        <v>36</v>
      </c>
      <c r="D24" s="101">
        <v>4</v>
      </c>
      <c r="E24" s="145">
        <v>294.44324885420065</v>
      </c>
      <c r="F24" s="146">
        <v>0</v>
      </c>
      <c r="G24" s="146">
        <v>0</v>
      </c>
      <c r="H24" s="146">
        <v>0</v>
      </c>
      <c r="I24" s="146">
        <v>0</v>
      </c>
      <c r="J24" s="146">
        <v>9927.36424077421</v>
      </c>
      <c r="K24" s="146">
        <v>35465.367881557308</v>
      </c>
      <c r="L24" s="146">
        <v>0</v>
      </c>
      <c r="M24" s="146">
        <v>19091.047772469348</v>
      </c>
      <c r="N24" s="146">
        <v>40021.73454105296</v>
      </c>
      <c r="O24" s="146">
        <v>52434.242007219873</v>
      </c>
      <c r="P24" s="146">
        <v>61636.833481028989</v>
      </c>
      <c r="Q24" s="146">
        <v>56411.607655257176</v>
      </c>
      <c r="R24" s="146">
        <v>35752.21336018524</v>
      </c>
      <c r="S24" s="146">
        <v>18202.239000937188</v>
      </c>
      <c r="T24" s="146">
        <v>8159.8356659022247</v>
      </c>
      <c r="U24" s="146">
        <v>155.93781433123513</v>
      </c>
      <c r="V24" s="146">
        <v>240598.53216682782</v>
      </c>
      <c r="W24" s="146">
        <v>329176.95950343268</v>
      </c>
      <c r="X24" s="146">
        <v>357254.39081449859</v>
      </c>
      <c r="Y24" s="146">
        <v>333784.73405694432</v>
      </c>
      <c r="Z24" s="146">
        <v>285686.06292471621</v>
      </c>
      <c r="AA24" s="146">
        <v>222731.69998884789</v>
      </c>
      <c r="AB24" s="147">
        <v>162465.71289629574</v>
      </c>
      <c r="AC24" s="152">
        <v>9077003.8360845335</v>
      </c>
      <c r="AD24" s="1">
        <v>1167462.7651935373</v>
      </c>
      <c r="AF24" s="1" t="s">
        <v>3</v>
      </c>
      <c r="AG24" s="1">
        <v>4</v>
      </c>
    </row>
    <row r="25" spans="1:33" ht="15" x14ac:dyDescent="0.2">
      <c r="A25" s="191"/>
      <c r="B25" s="194"/>
      <c r="C25" s="106" t="s">
        <v>37</v>
      </c>
      <c r="D25" s="107">
        <v>6</v>
      </c>
      <c r="E25" s="143">
        <v>2962.5181289112893</v>
      </c>
      <c r="F25" s="143">
        <v>0</v>
      </c>
      <c r="G25" s="143">
        <v>0</v>
      </c>
      <c r="H25" s="143">
        <v>0</v>
      </c>
      <c r="I25" s="143">
        <v>0</v>
      </c>
      <c r="J25" s="143">
        <v>17039.641599984061</v>
      </c>
      <c r="K25" s="143">
        <v>20176.200826129989</v>
      </c>
      <c r="L25" s="143">
        <v>401.88737368909642</v>
      </c>
      <c r="M25" s="143">
        <v>7978.168078502651</v>
      </c>
      <c r="N25" s="143">
        <v>12195.172660385408</v>
      </c>
      <c r="O25" s="143">
        <v>16523.930344864792</v>
      </c>
      <c r="P25" s="143">
        <v>20472.674152114989</v>
      </c>
      <c r="Q25" s="143">
        <v>19348.652866946755</v>
      </c>
      <c r="R25" s="143">
        <v>13212.184886854642</v>
      </c>
      <c r="S25" s="143">
        <v>13333.983137679903</v>
      </c>
      <c r="T25" s="143">
        <v>13190.368244111352</v>
      </c>
      <c r="U25" s="143">
        <v>11941.795617470818</v>
      </c>
      <c r="V25" s="143">
        <v>227178.26601234041</v>
      </c>
      <c r="W25" s="143">
        <v>324159.96566953068</v>
      </c>
      <c r="X25" s="143">
        <v>363427.87446276291</v>
      </c>
      <c r="Y25" s="143">
        <v>342772.17296393908</v>
      </c>
      <c r="Z25" s="143">
        <v>280030.43492687342</v>
      </c>
      <c r="AA25" s="143">
        <v>196725.45868732576</v>
      </c>
      <c r="AB25" s="144">
        <v>131225.34057450961</v>
      </c>
      <c r="AC25" s="153">
        <v>12205780.147289565</v>
      </c>
      <c r="AD25" s="1">
        <v>771592.90417572239</v>
      </c>
      <c r="AF25" s="1" t="s">
        <v>2</v>
      </c>
      <c r="AG25" s="1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>
        <v>18952.881768884537</v>
      </c>
      <c r="F26" s="109">
        <v>0</v>
      </c>
      <c r="G26" s="109">
        <v>0</v>
      </c>
      <c r="H26" s="109">
        <v>0</v>
      </c>
      <c r="I26" s="109">
        <v>44916.219435829444</v>
      </c>
      <c r="J26" s="109">
        <v>1999398.0205077671</v>
      </c>
      <c r="K26" s="109">
        <v>2469869.1349265282</v>
      </c>
      <c r="L26" s="109">
        <v>309144.95915568998</v>
      </c>
      <c r="M26" s="109">
        <v>962433.91518901603</v>
      </c>
      <c r="N26" s="109">
        <v>1419994.3475650055</v>
      </c>
      <c r="O26" s="109">
        <v>1733619.3582832196</v>
      </c>
      <c r="P26" s="109">
        <v>1952401.2295296171</v>
      </c>
      <c r="Q26" s="109">
        <v>1663795.3988868513</v>
      </c>
      <c r="R26" s="109">
        <v>1334046.7438646758</v>
      </c>
      <c r="S26" s="109">
        <v>1261905.694893678</v>
      </c>
      <c r="T26" s="109">
        <v>1203876.4393429377</v>
      </c>
      <c r="U26" s="109">
        <v>1147303.9087576903</v>
      </c>
      <c r="V26" s="109">
        <v>8025950.8762097675</v>
      </c>
      <c r="W26" s="109">
        <v>10659317.114252631</v>
      </c>
      <c r="X26" s="109">
        <v>11554802.333985865</v>
      </c>
      <c r="Y26" s="109">
        <v>10750909.875919346</v>
      </c>
      <c r="Z26" s="109">
        <v>8995558.6831485219</v>
      </c>
      <c r="AA26" s="109">
        <v>6462747.0829891283</v>
      </c>
      <c r="AB26" s="142">
        <v>4324343.1462420058</v>
      </c>
      <c r="AC26" s="152">
        <v>78295287.364854649</v>
      </c>
      <c r="AD26" s="152">
        <v>12988521.995468382</v>
      </c>
    </row>
    <row r="27" spans="1:33" ht="15" x14ac:dyDescent="0.2">
      <c r="A27" s="193">
        <v>49796</v>
      </c>
      <c r="B27" s="194">
        <v>81055260.271582991</v>
      </c>
      <c r="C27" s="94" t="s">
        <v>35</v>
      </c>
      <c r="D27" s="95">
        <v>20</v>
      </c>
      <c r="E27" s="148">
        <v>0</v>
      </c>
      <c r="F27" s="149">
        <v>0</v>
      </c>
      <c r="G27" s="149">
        <v>0</v>
      </c>
      <c r="H27" s="149">
        <v>0</v>
      </c>
      <c r="I27" s="149">
        <v>790.26724294307064</v>
      </c>
      <c r="J27" s="149">
        <v>99684.030231646961</v>
      </c>
      <c r="K27" s="149">
        <v>116176.60871688444</v>
      </c>
      <c r="L27" s="149">
        <v>12571.579038726302</v>
      </c>
      <c r="M27" s="149">
        <v>40862.58468378448</v>
      </c>
      <c r="N27" s="149">
        <v>55341.02794498104</v>
      </c>
      <c r="O27" s="149">
        <v>69497.887052905979</v>
      </c>
      <c r="P27" s="149">
        <v>81162.098572386079</v>
      </c>
      <c r="Q27" s="149">
        <v>64950.454133402513</v>
      </c>
      <c r="R27" s="149">
        <v>54030.604665387582</v>
      </c>
      <c r="S27" s="149">
        <v>55938.609288649641</v>
      </c>
      <c r="T27" s="149">
        <v>55856.633293151157</v>
      </c>
      <c r="U27" s="149">
        <v>54777.727546642564</v>
      </c>
      <c r="V27" s="149">
        <v>294840.15778764215</v>
      </c>
      <c r="W27" s="149">
        <v>383698.0178552022</v>
      </c>
      <c r="X27" s="149">
        <v>409631.06728343235</v>
      </c>
      <c r="Y27" s="149">
        <v>377104.34035431209</v>
      </c>
      <c r="Z27" s="149">
        <v>309506.1399129114</v>
      </c>
      <c r="AA27" s="149">
        <v>215567.37846566885</v>
      </c>
      <c r="AB27" s="150">
        <v>140850.32547412574</v>
      </c>
      <c r="AC27" s="151">
        <v>57856750.790895738</v>
      </c>
      <c r="AD27" s="1">
        <v>10899784.124400347</v>
      </c>
      <c r="AF27" s="1" t="s">
        <v>1</v>
      </c>
      <c r="AG27" s="1">
        <v>5</v>
      </c>
    </row>
    <row r="28" spans="1:33" ht="15" x14ac:dyDescent="0.2">
      <c r="A28" s="191"/>
      <c r="B28" s="194"/>
      <c r="C28" s="100" t="s">
        <v>36</v>
      </c>
      <c r="D28" s="101">
        <v>5</v>
      </c>
      <c r="E28" s="145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3173.3009381166717</v>
      </c>
      <c r="K28" s="146">
        <v>33274.032292788106</v>
      </c>
      <c r="L28" s="146">
        <v>0</v>
      </c>
      <c r="M28" s="146">
        <v>18084.826991541999</v>
      </c>
      <c r="N28" s="146">
        <v>46773.64137261935</v>
      </c>
      <c r="O28" s="146">
        <v>64524.804453352575</v>
      </c>
      <c r="P28" s="146">
        <v>74054.142197954527</v>
      </c>
      <c r="Q28" s="146">
        <v>67182.875258180808</v>
      </c>
      <c r="R28" s="146">
        <v>44191.983426675935</v>
      </c>
      <c r="S28" s="146">
        <v>16665.732308847153</v>
      </c>
      <c r="T28" s="146">
        <v>4776.5984306114842</v>
      </c>
      <c r="U28" s="146">
        <v>1855.0297821254819</v>
      </c>
      <c r="V28" s="146">
        <v>239679.24701894823</v>
      </c>
      <c r="W28" s="146">
        <v>332904.29769122228</v>
      </c>
      <c r="X28" s="146">
        <v>360491.35668652318</v>
      </c>
      <c r="Y28" s="146">
        <v>336452.11599040218</v>
      </c>
      <c r="Z28" s="146">
        <v>286176.32621781941</v>
      </c>
      <c r="AA28" s="146">
        <v>216306.0546504652</v>
      </c>
      <c r="AB28" s="147">
        <v>155480.5409205468</v>
      </c>
      <c r="AC28" s="152">
        <v>11510234.533143707</v>
      </c>
      <c r="AD28" s="1">
        <v>1690548.1711095467</v>
      </c>
      <c r="AF28" s="1" t="s">
        <v>3</v>
      </c>
      <c r="AG28" s="1">
        <v>5</v>
      </c>
    </row>
    <row r="29" spans="1:33" ht="15" x14ac:dyDescent="0.2">
      <c r="A29" s="191"/>
      <c r="B29" s="194"/>
      <c r="C29" s="106" t="s">
        <v>37</v>
      </c>
      <c r="D29" s="107">
        <v>6</v>
      </c>
      <c r="E29" s="143">
        <v>79.019807362240201</v>
      </c>
      <c r="F29" s="143">
        <v>0</v>
      </c>
      <c r="G29" s="143">
        <v>0</v>
      </c>
      <c r="H29" s="143">
        <v>0</v>
      </c>
      <c r="I29" s="143">
        <v>0</v>
      </c>
      <c r="J29" s="143">
        <v>18217.113710851321</v>
      </c>
      <c r="K29" s="143">
        <v>21411.93522247767</v>
      </c>
      <c r="L29" s="143">
        <v>2650.5151365134516</v>
      </c>
      <c r="M29" s="143">
        <v>6467.9438847371393</v>
      </c>
      <c r="N29" s="143">
        <v>10083.642430599584</v>
      </c>
      <c r="O29" s="143">
        <v>16417.916386498226</v>
      </c>
      <c r="P29" s="143">
        <v>20160.80354699642</v>
      </c>
      <c r="Q29" s="143">
        <v>16506.285440067662</v>
      </c>
      <c r="R29" s="143">
        <v>11730.624006004151</v>
      </c>
      <c r="S29" s="143">
        <v>9640.8879247921486</v>
      </c>
      <c r="T29" s="143">
        <v>9316.4891177232585</v>
      </c>
      <c r="U29" s="143">
        <v>9442.1494453313644</v>
      </c>
      <c r="V29" s="143">
        <v>213313.71121502676</v>
      </c>
      <c r="W29" s="143">
        <v>311266.78095920291</v>
      </c>
      <c r="X29" s="143">
        <v>347991.8825341409</v>
      </c>
      <c r="Y29" s="143">
        <v>327534.17579597572</v>
      </c>
      <c r="Z29" s="143">
        <v>271379.04136872408</v>
      </c>
      <c r="AA29" s="143">
        <v>192909.68422459767</v>
      </c>
      <c r="AB29" s="144">
        <v>131525.22243296739</v>
      </c>
      <c r="AC29" s="153">
        <v>11688274.947543543</v>
      </c>
      <c r="AD29" s="1">
        <v>674503.54391558038</v>
      </c>
      <c r="AF29" s="1" t="s">
        <v>2</v>
      </c>
      <c r="AG29" s="1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>
        <v>474.11884417344118</v>
      </c>
      <c r="F30" s="109">
        <v>0</v>
      </c>
      <c r="G30" s="109">
        <v>0</v>
      </c>
      <c r="H30" s="109">
        <v>0</v>
      </c>
      <c r="I30" s="109">
        <v>15805.344858861412</v>
      </c>
      <c r="J30" s="109">
        <v>2118849.7915886305</v>
      </c>
      <c r="K30" s="109">
        <v>2618373.9471364953</v>
      </c>
      <c r="L30" s="109">
        <v>267334.67159360676</v>
      </c>
      <c r="M30" s="109">
        <v>946483.49194182246</v>
      </c>
      <c r="N30" s="109">
        <v>1401190.620346315</v>
      </c>
      <c r="O30" s="109">
        <v>1811089.2616438717</v>
      </c>
      <c r="P30" s="109">
        <v>2114477.5037194728</v>
      </c>
      <c r="Q30" s="109">
        <v>1733961.1715993602</v>
      </c>
      <c r="R30" s="109">
        <v>1371955.7544771563</v>
      </c>
      <c r="S30" s="109">
        <v>1259946.1748659816</v>
      </c>
      <c r="T30" s="109">
        <v>1196914.5927224201</v>
      </c>
      <c r="U30" s="109">
        <v>1161482.5965154669</v>
      </c>
      <c r="V30" s="109">
        <v>8375081.6581377443</v>
      </c>
      <c r="W30" s="109">
        <v>11206082.531315373</v>
      </c>
      <c r="X30" s="109">
        <v>12083029.42430611</v>
      </c>
      <c r="Y30" s="109">
        <v>11189552.441814108</v>
      </c>
      <c r="Z30" s="109">
        <v>9249278.6775596701</v>
      </c>
      <c r="AA30" s="109">
        <v>6550335.9479132891</v>
      </c>
      <c r="AB30" s="142">
        <v>4383560.5486830538</v>
      </c>
      <c r="AC30" s="152">
        <v>81055260.271582991</v>
      </c>
      <c r="AD30" s="152">
        <v>13264835.839425474</v>
      </c>
    </row>
    <row r="31" spans="1:33" ht="15" x14ac:dyDescent="0.2">
      <c r="A31" s="193">
        <v>49827</v>
      </c>
      <c r="B31" s="194">
        <v>76928465.751829877</v>
      </c>
      <c r="C31" s="94" t="s">
        <v>35</v>
      </c>
      <c r="D31" s="95">
        <v>18</v>
      </c>
      <c r="E31" s="148">
        <v>0</v>
      </c>
      <c r="F31" s="149">
        <v>0</v>
      </c>
      <c r="G31" s="149">
        <v>0</v>
      </c>
      <c r="H31" s="149">
        <v>0</v>
      </c>
      <c r="I31" s="149">
        <v>1463.0640203812479</v>
      </c>
      <c r="J31" s="149">
        <v>75947.160817903321</v>
      </c>
      <c r="K31" s="149">
        <v>97982.119470172227</v>
      </c>
      <c r="L31" s="149">
        <v>14078.665845210098</v>
      </c>
      <c r="M31" s="149">
        <v>41063.95711361149</v>
      </c>
      <c r="N31" s="149">
        <v>57530.11914036893</v>
      </c>
      <c r="O31" s="149">
        <v>71365.329228193805</v>
      </c>
      <c r="P31" s="149">
        <v>83704.084893646956</v>
      </c>
      <c r="Q31" s="149">
        <v>71370.517600443331</v>
      </c>
      <c r="R31" s="149">
        <v>59360.491697305108</v>
      </c>
      <c r="S31" s="149">
        <v>57112.35344254307</v>
      </c>
      <c r="T31" s="149">
        <v>55258.737929246163</v>
      </c>
      <c r="U31" s="149">
        <v>52876.801333016483</v>
      </c>
      <c r="V31" s="149">
        <v>283237.40001025045</v>
      </c>
      <c r="W31" s="149">
        <v>363361.99517047661</v>
      </c>
      <c r="X31" s="149">
        <v>401021.04214233934</v>
      </c>
      <c r="Y31" s="149">
        <v>373018.2473456653</v>
      </c>
      <c r="Z31" s="149">
        <v>308559.34491898678</v>
      </c>
      <c r="AA31" s="149">
        <v>220195.56271797558</v>
      </c>
      <c r="AB31" s="150">
        <v>145840.58871760295</v>
      </c>
      <c r="AC31" s="151">
        <v>51018256.503996111</v>
      </c>
      <c r="AD31" s="1">
        <v>10146979.048024537</v>
      </c>
      <c r="AF31" s="1" t="s">
        <v>1</v>
      </c>
      <c r="AG31" s="1">
        <v>6</v>
      </c>
    </row>
    <row r="32" spans="1:33" ht="15" x14ac:dyDescent="0.2">
      <c r="A32" s="191"/>
      <c r="B32" s="194"/>
      <c r="C32" s="100" t="s">
        <v>36</v>
      </c>
      <c r="D32" s="101">
        <v>4</v>
      </c>
      <c r="E32" s="145">
        <v>1776.2532875951003</v>
      </c>
      <c r="F32" s="146">
        <v>0</v>
      </c>
      <c r="G32" s="146">
        <v>0</v>
      </c>
      <c r="H32" s="146">
        <v>0</v>
      </c>
      <c r="I32" s="146">
        <v>0</v>
      </c>
      <c r="J32" s="146">
        <v>7827.8343307867917</v>
      </c>
      <c r="K32" s="146">
        <v>35748.946939364461</v>
      </c>
      <c r="L32" s="146">
        <v>0</v>
      </c>
      <c r="M32" s="146">
        <v>18091.142400770015</v>
      </c>
      <c r="N32" s="146">
        <v>49226.097730275687</v>
      </c>
      <c r="O32" s="146">
        <v>65017.800074350045</v>
      </c>
      <c r="P32" s="146">
        <v>72378.170787375086</v>
      </c>
      <c r="Q32" s="146">
        <v>65578.554608100894</v>
      </c>
      <c r="R32" s="146">
        <v>45567.179007918217</v>
      </c>
      <c r="S32" s="146">
        <v>18744.186800690895</v>
      </c>
      <c r="T32" s="146">
        <v>7249.1711915310152</v>
      </c>
      <c r="U32" s="146">
        <v>596.75273197551724</v>
      </c>
      <c r="V32" s="146">
        <v>229281.77646942888</v>
      </c>
      <c r="W32" s="146">
        <v>313110.23373101524</v>
      </c>
      <c r="X32" s="146">
        <v>355213.32910402684</v>
      </c>
      <c r="Y32" s="146">
        <v>332681.67588905519</v>
      </c>
      <c r="Z32" s="146">
        <v>288032.63052447827</v>
      </c>
      <c r="AA32" s="146">
        <v>221987.69820438852</v>
      </c>
      <c r="AB32" s="147">
        <v>161572.07720714304</v>
      </c>
      <c r="AC32" s="152">
        <v>9158726.0440810788</v>
      </c>
      <c r="AD32" s="1">
        <v>1369796.2213319496</v>
      </c>
      <c r="AF32" s="1" t="s">
        <v>3</v>
      </c>
      <c r="AG32" s="1">
        <v>6</v>
      </c>
    </row>
    <row r="33" spans="1:33" ht="15" x14ac:dyDescent="0.2">
      <c r="A33" s="191"/>
      <c r="B33" s="194"/>
      <c r="C33" s="106" t="s">
        <v>37</v>
      </c>
      <c r="D33" s="107">
        <v>8</v>
      </c>
      <c r="E33" s="143">
        <v>2099.1699706763616</v>
      </c>
      <c r="F33" s="143">
        <v>0</v>
      </c>
      <c r="G33" s="143">
        <v>0</v>
      </c>
      <c r="H33" s="143">
        <v>0</v>
      </c>
      <c r="I33" s="143">
        <v>194.0063196286917</v>
      </c>
      <c r="J33" s="143">
        <v>19214.082878371188</v>
      </c>
      <c r="K33" s="143">
        <v>29870.046031132228</v>
      </c>
      <c r="L33" s="143">
        <v>4539.5445206705153</v>
      </c>
      <c r="M33" s="143">
        <v>15123.104037949584</v>
      </c>
      <c r="N33" s="143">
        <v>20959.745345237225</v>
      </c>
      <c r="O33" s="143">
        <v>25858.681885489434</v>
      </c>
      <c r="P33" s="143">
        <v>30469.257378699465</v>
      </c>
      <c r="Q33" s="143">
        <v>26830.497479121932</v>
      </c>
      <c r="R33" s="143">
        <v>21429.392408084223</v>
      </c>
      <c r="S33" s="143">
        <v>20663.389863119013</v>
      </c>
      <c r="T33" s="143">
        <v>18869.748814125465</v>
      </c>
      <c r="U33" s="143">
        <v>17798.838180079434</v>
      </c>
      <c r="V33" s="143">
        <v>222905.58470831416</v>
      </c>
      <c r="W33" s="143">
        <v>308426.52825579187</v>
      </c>
      <c r="X33" s="143">
        <v>350912.51086011081</v>
      </c>
      <c r="Y33" s="143">
        <v>332620.34820198448</v>
      </c>
      <c r="Z33" s="143">
        <v>279281.42879462068</v>
      </c>
      <c r="AA33" s="143">
        <v>204401.85353539497</v>
      </c>
      <c r="AB33" s="144">
        <v>141467.64100048417</v>
      </c>
      <c r="AC33" s="153">
        <v>16751483.203752687</v>
      </c>
      <c r="AD33" s="1">
        <v>1620337.5993006104</v>
      </c>
      <c r="AF33" s="1" t="s">
        <v>2</v>
      </c>
      <c r="AG33" s="1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>
        <v>23898.372915791293</v>
      </c>
      <c r="F34" s="109">
        <v>0</v>
      </c>
      <c r="G34" s="109">
        <v>0</v>
      </c>
      <c r="H34" s="109">
        <v>0</v>
      </c>
      <c r="I34" s="109">
        <v>27887.202923891993</v>
      </c>
      <c r="J34" s="109">
        <v>1552072.8950723764</v>
      </c>
      <c r="K34" s="109">
        <v>2145634.306469616</v>
      </c>
      <c r="L34" s="109">
        <v>289732.34137914586</v>
      </c>
      <c r="M34" s="109">
        <v>932500.62995168357</v>
      </c>
      <c r="N34" s="109">
        <v>1400124.4982096413</v>
      </c>
      <c r="O34" s="109">
        <v>1751516.5814888042</v>
      </c>
      <c r="P34" s="109">
        <v>2039940.2702647413</v>
      </c>
      <c r="Q34" s="109">
        <v>1761627.515073359</v>
      </c>
      <c r="R34" s="109">
        <v>1422192.7058478384</v>
      </c>
      <c r="S34" s="109">
        <v>1268306.228073491</v>
      </c>
      <c r="T34" s="109">
        <v>1174611.9580055587</v>
      </c>
      <c r="U34" s="109">
        <v>1096560.1403628343</v>
      </c>
      <c r="V34" s="109">
        <v>7798644.9837287366</v>
      </c>
      <c r="W34" s="109">
        <v>10260369.074038975</v>
      </c>
      <c r="X34" s="109">
        <v>11446532.161859103</v>
      </c>
      <c r="Y34" s="109">
        <v>10706017.941394072</v>
      </c>
      <c r="Z34" s="109">
        <v>8940450.160996642</v>
      </c>
      <c r="AA34" s="109">
        <v>6486685.7500242749</v>
      </c>
      <c r="AB34" s="142">
        <v>4403160.0337492991</v>
      </c>
      <c r="AC34" s="152">
        <v>76928465.751829877</v>
      </c>
      <c r="AD34" s="152">
        <v>13137112.868657097</v>
      </c>
    </row>
    <row r="35" spans="1:33" ht="15" x14ac:dyDescent="0.2">
      <c r="A35" s="193">
        <v>49857</v>
      </c>
      <c r="B35" s="194">
        <v>82804178.281594545</v>
      </c>
      <c r="C35" s="94" t="s">
        <v>35</v>
      </c>
      <c r="D35" s="95">
        <v>23</v>
      </c>
      <c r="E35" s="148">
        <v>0</v>
      </c>
      <c r="F35" s="149">
        <v>0</v>
      </c>
      <c r="G35" s="149">
        <v>0</v>
      </c>
      <c r="H35" s="149">
        <v>0</v>
      </c>
      <c r="I35" s="149">
        <v>3627.2983834546781</v>
      </c>
      <c r="J35" s="149">
        <v>83665.264564380239</v>
      </c>
      <c r="K35" s="149">
        <v>119577.38387442935</v>
      </c>
      <c r="L35" s="149">
        <v>32164.054261605637</v>
      </c>
      <c r="M35" s="149">
        <v>61127.315267939644</v>
      </c>
      <c r="N35" s="149">
        <v>76778.880836342927</v>
      </c>
      <c r="O35" s="149">
        <v>93450.797267552887</v>
      </c>
      <c r="P35" s="149">
        <v>101296.22399980345</v>
      </c>
      <c r="Q35" s="149">
        <v>89947.637936839688</v>
      </c>
      <c r="R35" s="149">
        <v>78271.232604524295</v>
      </c>
      <c r="S35" s="149">
        <v>77907.456925082224</v>
      </c>
      <c r="T35" s="149">
        <v>74098.432083833701</v>
      </c>
      <c r="U35" s="149">
        <v>69323.286823559174</v>
      </c>
      <c r="V35" s="149">
        <v>289125.39593673043</v>
      </c>
      <c r="W35" s="149">
        <v>326079.46336822276</v>
      </c>
      <c r="X35" s="149">
        <v>354144.44891996216</v>
      </c>
      <c r="Y35" s="149">
        <v>329402.6592575254</v>
      </c>
      <c r="Z35" s="149">
        <v>273131.53460185073</v>
      </c>
      <c r="AA35" s="149">
        <v>198055.61153388413</v>
      </c>
      <c r="AB35" s="150">
        <v>138193.39223632315</v>
      </c>
      <c r="AC35" s="151">
        <v>65995458.725728482</v>
      </c>
      <c r="AD35" s="1">
        <v>17350402.314162925</v>
      </c>
      <c r="AF35" s="1" t="s">
        <v>1</v>
      </c>
      <c r="AG35" s="1">
        <v>7</v>
      </c>
    </row>
    <row r="36" spans="1:33" ht="15" x14ac:dyDescent="0.2">
      <c r="A36" s="191"/>
      <c r="B36" s="194"/>
      <c r="C36" s="100" t="s">
        <v>36</v>
      </c>
      <c r="D36" s="101">
        <v>4</v>
      </c>
      <c r="E36" s="145">
        <v>0</v>
      </c>
      <c r="F36" s="146">
        <v>0</v>
      </c>
      <c r="G36" s="146">
        <v>0</v>
      </c>
      <c r="H36" s="146">
        <v>0</v>
      </c>
      <c r="I36" s="146">
        <v>0</v>
      </c>
      <c r="J36" s="146">
        <v>2782.8266032663514</v>
      </c>
      <c r="K36" s="146">
        <v>49676.254459116644</v>
      </c>
      <c r="L36" s="146">
        <v>0</v>
      </c>
      <c r="M36" s="146">
        <v>34304.207503556092</v>
      </c>
      <c r="N36" s="146">
        <v>65376.508112755007</v>
      </c>
      <c r="O36" s="146">
        <v>83585.145770620074</v>
      </c>
      <c r="P36" s="146">
        <v>90636.357492558411</v>
      </c>
      <c r="Q36" s="146">
        <v>82323.297800112414</v>
      </c>
      <c r="R36" s="146">
        <v>62693.533378959553</v>
      </c>
      <c r="S36" s="146">
        <v>39430.291675171444</v>
      </c>
      <c r="T36" s="146">
        <v>26047.925231155445</v>
      </c>
      <c r="U36" s="146">
        <v>19138.95915374273</v>
      </c>
      <c r="V36" s="146">
        <v>250296.87392592465</v>
      </c>
      <c r="W36" s="146">
        <v>288939.65661416209</v>
      </c>
      <c r="X36" s="146">
        <v>310916.42090494942</v>
      </c>
      <c r="Y36" s="146">
        <v>292604.45684945601</v>
      </c>
      <c r="Z36" s="146">
        <v>250631.83792075294</v>
      </c>
      <c r="AA36" s="146">
        <v>196081.80235444708</v>
      </c>
      <c r="AB36" s="147">
        <v>146235.36589811096</v>
      </c>
      <c r="AC36" s="152">
        <v>9166806.8865952697</v>
      </c>
      <c r="AD36" s="1">
        <v>2014144.9044745245</v>
      </c>
      <c r="AF36" s="1" t="s">
        <v>3</v>
      </c>
      <c r="AG36" s="1">
        <v>7</v>
      </c>
    </row>
    <row r="37" spans="1:33" ht="15" x14ac:dyDescent="0.2">
      <c r="A37" s="191"/>
      <c r="B37" s="194"/>
      <c r="C37" s="106" t="s">
        <v>37</v>
      </c>
      <c r="D37" s="107">
        <v>4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6804.6849901193627</v>
      </c>
      <c r="K37" s="143">
        <v>19266.702650932126</v>
      </c>
      <c r="L37" s="143">
        <v>6099.6523832251314</v>
      </c>
      <c r="M37" s="143">
        <v>13667.182568294029</v>
      </c>
      <c r="N37" s="143">
        <v>16594.665754187219</v>
      </c>
      <c r="O37" s="143">
        <v>29395.553393948332</v>
      </c>
      <c r="P37" s="143">
        <v>39081.726977787192</v>
      </c>
      <c r="Q37" s="143">
        <v>40156.446549883105</v>
      </c>
      <c r="R37" s="143">
        <v>28442.050429410916</v>
      </c>
      <c r="S37" s="143">
        <v>18019.909045809192</v>
      </c>
      <c r="T37" s="143">
        <v>16172.09997851349</v>
      </c>
      <c r="U37" s="143">
        <v>14092.798992095211</v>
      </c>
      <c r="V37" s="143">
        <v>224180.96643039846</v>
      </c>
      <c r="W37" s="143">
        <v>271627.44792727882</v>
      </c>
      <c r="X37" s="143">
        <v>311545.03310979885</v>
      </c>
      <c r="Y37" s="143">
        <v>298781.39816722012</v>
      </c>
      <c r="Z37" s="143">
        <v>249744.0397521331</v>
      </c>
      <c r="AA37" s="143">
        <v>180263.45838903022</v>
      </c>
      <c r="AB37" s="144">
        <v>126542.34982763334</v>
      </c>
      <c r="AC37" s="153">
        <v>7641912.669270793</v>
      </c>
      <c r="AD37" s="1">
        <v>886888.34429261531</v>
      </c>
      <c r="AF37" s="1" t="s">
        <v>2</v>
      </c>
      <c r="AG37" s="1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>
        <v>0</v>
      </c>
      <c r="F38" s="109">
        <v>0</v>
      </c>
      <c r="G38" s="109">
        <v>0</v>
      </c>
      <c r="H38" s="109">
        <v>0</v>
      </c>
      <c r="I38" s="109">
        <v>83427.862819457601</v>
      </c>
      <c r="J38" s="109">
        <v>1962651.1313542884</v>
      </c>
      <c r="K38" s="109">
        <v>3026051.65755207</v>
      </c>
      <c r="L38" s="109">
        <v>764171.85754983011</v>
      </c>
      <c r="M38" s="109">
        <v>1597813.8114500125</v>
      </c>
      <c r="N38" s="109">
        <v>2093798.9547036563</v>
      </c>
      <c r="O38" s="109">
        <v>2601291.1338119903</v>
      </c>
      <c r="P38" s="109">
        <v>2848685.4898768617</v>
      </c>
      <c r="Q38" s="109">
        <v>2558714.649947295</v>
      </c>
      <c r="R38" s="109">
        <v>2164780.6851375406</v>
      </c>
      <c r="S38" s="109">
        <v>2021672.3121608137</v>
      </c>
      <c r="T38" s="109">
        <v>1873144.038766851</v>
      </c>
      <c r="U38" s="109">
        <v>1727362.6295252128</v>
      </c>
      <c r="V38" s="109">
        <v>8547795.4679700937</v>
      </c>
      <c r="W38" s="109">
        <v>9742096.0756348874</v>
      </c>
      <c r="X38" s="109">
        <v>10635168.141218124</v>
      </c>
      <c r="Y38" s="109">
        <v>9941804.5829897877</v>
      </c>
      <c r="Z38" s="109">
        <v>8283528.8065341115</v>
      </c>
      <c r="AA38" s="109">
        <v>6060660.1082532443</v>
      </c>
      <c r="AB38" s="142">
        <v>4269558.8843384096</v>
      </c>
      <c r="AC38" s="152">
        <v>82804178.281594545</v>
      </c>
      <c r="AD38" s="152">
        <v>20251435.562930062</v>
      </c>
    </row>
    <row r="39" spans="1:33" ht="15" x14ac:dyDescent="0.2">
      <c r="A39" s="193">
        <v>49888</v>
      </c>
      <c r="B39" s="194">
        <v>81729965.620626718</v>
      </c>
      <c r="C39" s="94" t="s">
        <v>35</v>
      </c>
      <c r="D39" s="95">
        <v>19</v>
      </c>
      <c r="E39" s="148">
        <v>0</v>
      </c>
      <c r="F39" s="149">
        <v>0</v>
      </c>
      <c r="G39" s="149">
        <v>0</v>
      </c>
      <c r="H39" s="149">
        <v>0</v>
      </c>
      <c r="I39" s="149">
        <v>9542.4701516874266</v>
      </c>
      <c r="J39" s="149">
        <v>100027.46038670336</v>
      </c>
      <c r="K39" s="149">
        <v>127055.62537236251</v>
      </c>
      <c r="L39" s="149">
        <v>36149.07281705326</v>
      </c>
      <c r="M39" s="149">
        <v>62413.547938279633</v>
      </c>
      <c r="N39" s="149">
        <v>75172.278056136813</v>
      </c>
      <c r="O39" s="149">
        <v>91382.344866930129</v>
      </c>
      <c r="P39" s="149">
        <v>99762.309617819177</v>
      </c>
      <c r="Q39" s="149">
        <v>87122.117157303626</v>
      </c>
      <c r="R39" s="149">
        <v>77295.734835217867</v>
      </c>
      <c r="S39" s="149">
        <v>79209.61195526243</v>
      </c>
      <c r="T39" s="149">
        <v>78085.100973931607</v>
      </c>
      <c r="U39" s="149">
        <v>75649.764774647789</v>
      </c>
      <c r="V39" s="149">
        <v>297055.46506812319</v>
      </c>
      <c r="W39" s="149">
        <v>340348.43915333564</v>
      </c>
      <c r="X39" s="149">
        <v>362520.0571103156</v>
      </c>
      <c r="Y39" s="149">
        <v>336457.82628611597</v>
      </c>
      <c r="Z39" s="149">
        <v>279280.59547057806</v>
      </c>
      <c r="AA39" s="149">
        <v>205316.30752395798</v>
      </c>
      <c r="AB39" s="150">
        <v>143882.93051418712</v>
      </c>
      <c r="AC39" s="151">
        <v>56310852.140569031</v>
      </c>
      <c r="AD39" s="1">
        <v>14482595.776859062</v>
      </c>
      <c r="AF39" s="1" t="s">
        <v>1</v>
      </c>
      <c r="AG39" s="1">
        <v>8</v>
      </c>
    </row>
    <row r="40" spans="1:33" ht="15" x14ac:dyDescent="0.2">
      <c r="A40" s="191"/>
      <c r="B40" s="194"/>
      <c r="C40" s="100" t="s">
        <v>36</v>
      </c>
      <c r="D40" s="101">
        <v>5</v>
      </c>
      <c r="E40" s="145">
        <v>94.215843789797461</v>
      </c>
      <c r="F40" s="146">
        <v>0</v>
      </c>
      <c r="G40" s="146">
        <v>0</v>
      </c>
      <c r="H40" s="146">
        <v>0</v>
      </c>
      <c r="I40" s="146">
        <v>0</v>
      </c>
      <c r="J40" s="146">
        <v>7509.8177995576489</v>
      </c>
      <c r="K40" s="146">
        <v>58065.777159567791</v>
      </c>
      <c r="L40" s="146">
        <v>889.43815207746763</v>
      </c>
      <c r="M40" s="146">
        <v>43724.747735334189</v>
      </c>
      <c r="N40" s="146">
        <v>70950.414131964586</v>
      </c>
      <c r="O40" s="146">
        <v>87438.113319918732</v>
      </c>
      <c r="P40" s="146">
        <v>95271.105224989107</v>
      </c>
      <c r="Q40" s="146">
        <v>86366.370885917044</v>
      </c>
      <c r="R40" s="146">
        <v>64765.344959149996</v>
      </c>
      <c r="S40" s="146">
        <v>41903.927471376664</v>
      </c>
      <c r="T40" s="146">
        <v>28173.810051393357</v>
      </c>
      <c r="U40" s="146">
        <v>18891.582347154097</v>
      </c>
      <c r="V40" s="146">
        <v>248370.1802461042</v>
      </c>
      <c r="W40" s="146">
        <v>293779.14072256011</v>
      </c>
      <c r="X40" s="146">
        <v>318362.13950903108</v>
      </c>
      <c r="Y40" s="146">
        <v>300894.33446287597</v>
      </c>
      <c r="Z40" s="146">
        <v>258726.22020433235</v>
      </c>
      <c r="AA40" s="146">
        <v>201031.43718534126</v>
      </c>
      <c r="AB40" s="147">
        <v>149182.22739845596</v>
      </c>
      <c r="AC40" s="152">
        <v>11871951.724054459</v>
      </c>
      <c r="AD40" s="1">
        <v>2691874.2713963762</v>
      </c>
      <c r="AF40" s="1" t="s">
        <v>3</v>
      </c>
      <c r="AG40" s="1">
        <v>8</v>
      </c>
    </row>
    <row r="41" spans="1:33" ht="15" x14ac:dyDescent="0.2">
      <c r="A41" s="191"/>
      <c r="B41" s="194"/>
      <c r="C41" s="106" t="s">
        <v>37</v>
      </c>
      <c r="D41" s="107">
        <v>7</v>
      </c>
      <c r="E41" s="143">
        <v>0</v>
      </c>
      <c r="F41" s="143">
        <v>0</v>
      </c>
      <c r="G41" s="143">
        <v>0</v>
      </c>
      <c r="H41" s="143">
        <v>0</v>
      </c>
      <c r="I41" s="143">
        <v>2190.0162268493932</v>
      </c>
      <c r="J41" s="143">
        <v>16423.763534251269</v>
      </c>
      <c r="K41" s="143">
        <v>20105.10607079187</v>
      </c>
      <c r="L41" s="143">
        <v>5879.4092824508361</v>
      </c>
      <c r="M41" s="143">
        <v>9864.2718961122664</v>
      </c>
      <c r="N41" s="143">
        <v>15885.413163097835</v>
      </c>
      <c r="O41" s="143">
        <v>31238.015273406592</v>
      </c>
      <c r="P41" s="143">
        <v>39824.237637777078</v>
      </c>
      <c r="Q41" s="143">
        <v>37186.162491454212</v>
      </c>
      <c r="R41" s="143">
        <v>24736.488696394419</v>
      </c>
      <c r="S41" s="143">
        <v>16520.772478657127</v>
      </c>
      <c r="T41" s="143">
        <v>14329.517218929503</v>
      </c>
      <c r="U41" s="143">
        <v>12683.793654120047</v>
      </c>
      <c r="V41" s="143">
        <v>226691.46444787245</v>
      </c>
      <c r="W41" s="143">
        <v>280838.87900374812</v>
      </c>
      <c r="X41" s="143">
        <v>316582.5206238653</v>
      </c>
      <c r="Y41" s="143">
        <v>301262.0997823478</v>
      </c>
      <c r="Z41" s="143">
        <v>252566.48562455398</v>
      </c>
      <c r="AA41" s="143">
        <v>183929.1666246081</v>
      </c>
      <c r="AB41" s="144">
        <v>126571.23855488548</v>
      </c>
      <c r="AC41" s="153">
        <v>13547161.756003214</v>
      </c>
      <c r="AD41" s="1">
        <v>1457036.5725467994</v>
      </c>
      <c r="AF41" s="1" t="s">
        <v>2</v>
      </c>
      <c r="AG41" s="1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>
        <v>471.07921894898732</v>
      </c>
      <c r="F42" s="109">
        <v>0</v>
      </c>
      <c r="G42" s="109">
        <v>0</v>
      </c>
      <c r="H42" s="109">
        <v>0</v>
      </c>
      <c r="I42" s="109">
        <v>196637.04647000687</v>
      </c>
      <c r="J42" s="109">
        <v>2053037.1810849109</v>
      </c>
      <c r="K42" s="109">
        <v>2845121.5103682699</v>
      </c>
      <c r="L42" s="109">
        <v>732435.43926155509</v>
      </c>
      <c r="M42" s="109">
        <v>1473531.05277677</v>
      </c>
      <c r="N42" s="109">
        <v>1894223.2458681073</v>
      </c>
      <c r="O42" s="109">
        <v>2392121.2259851121</v>
      </c>
      <c r="P42" s="109">
        <v>2650609.0723279496</v>
      </c>
      <c r="Q42" s="109">
        <v>2347455.2178585334</v>
      </c>
      <c r="R42" s="109">
        <v>1965601.1075396505</v>
      </c>
      <c r="S42" s="109">
        <v>1830147.6718574692</v>
      </c>
      <c r="T42" s="109">
        <v>1724792.589294174</v>
      </c>
      <c r="U42" s="109">
        <v>1620589.9980329189</v>
      </c>
      <c r="V42" s="109">
        <v>8472744.9886599686</v>
      </c>
      <c r="W42" s="109">
        <v>9901388.2005524151</v>
      </c>
      <c r="X42" s="109">
        <v>10695769.427008208</v>
      </c>
      <c r="Y42" s="109">
        <v>10006005.070227019</v>
      </c>
      <c r="Z42" s="109">
        <v>8367927.8143345229</v>
      </c>
      <c r="AA42" s="109">
        <v>6193671.1952541638</v>
      </c>
      <c r="AB42" s="142">
        <v>4365685.4866460338</v>
      </c>
      <c r="AC42" s="152">
        <v>81729965.620626703</v>
      </c>
      <c r="AD42" s="152">
        <v>18631506.620802235</v>
      </c>
    </row>
    <row r="43" spans="1:33" ht="15" x14ac:dyDescent="0.2">
      <c r="A43" s="193">
        <v>49919</v>
      </c>
      <c r="B43" s="194">
        <v>81167465.72326535</v>
      </c>
      <c r="C43" s="94" t="s">
        <v>35</v>
      </c>
      <c r="D43" s="95">
        <v>22</v>
      </c>
      <c r="E43" s="148">
        <v>0</v>
      </c>
      <c r="F43" s="149">
        <v>0</v>
      </c>
      <c r="G43" s="149">
        <v>0</v>
      </c>
      <c r="H43" s="149">
        <v>0</v>
      </c>
      <c r="I43" s="149">
        <v>3965.0528800405946</v>
      </c>
      <c r="J43" s="149">
        <v>99681.76823640638</v>
      </c>
      <c r="K43" s="149">
        <v>130156.31374835676</v>
      </c>
      <c r="L43" s="149">
        <v>31327.773323525864</v>
      </c>
      <c r="M43" s="149">
        <v>59544.146010413744</v>
      </c>
      <c r="N43" s="149">
        <v>73898.299314352844</v>
      </c>
      <c r="O43" s="149">
        <v>89053.214292098768</v>
      </c>
      <c r="P43" s="149">
        <v>99034.865179256085</v>
      </c>
      <c r="Q43" s="149">
        <v>85182.060776538827</v>
      </c>
      <c r="R43" s="149">
        <v>74795.938661812776</v>
      </c>
      <c r="S43" s="149">
        <v>77698.360763730379</v>
      </c>
      <c r="T43" s="149">
        <v>77699.155755517233</v>
      </c>
      <c r="U43" s="149">
        <v>75826.681276072763</v>
      </c>
      <c r="V43" s="149">
        <v>302412.58670243784</v>
      </c>
      <c r="W43" s="149">
        <v>352062.53438404761</v>
      </c>
      <c r="X43" s="149">
        <v>365130.56674466759</v>
      </c>
      <c r="Y43" s="149">
        <v>337244.51194133225</v>
      </c>
      <c r="Z43" s="149">
        <v>280964.57240205276</v>
      </c>
      <c r="AA43" s="149">
        <v>202148.67039000618</v>
      </c>
      <c r="AB43" s="150">
        <v>140303.649258069</v>
      </c>
      <c r="AC43" s="151">
        <v>65078875.884896196</v>
      </c>
      <c r="AD43" s="1">
        <v>16369330.897773024</v>
      </c>
      <c r="AF43" s="1" t="s">
        <v>1</v>
      </c>
      <c r="AG43" s="1">
        <v>9</v>
      </c>
    </row>
    <row r="44" spans="1:33" ht="15" x14ac:dyDescent="0.2">
      <c r="A44" s="191"/>
      <c r="B44" s="194"/>
      <c r="C44" s="100" t="s">
        <v>36</v>
      </c>
      <c r="D44" s="101">
        <v>4</v>
      </c>
      <c r="E44" s="145">
        <v>0</v>
      </c>
      <c r="F44" s="146">
        <v>0</v>
      </c>
      <c r="G44" s="146">
        <v>0</v>
      </c>
      <c r="H44" s="146">
        <v>0</v>
      </c>
      <c r="I44" s="146">
        <v>0</v>
      </c>
      <c r="J44" s="146">
        <v>4051.5773395245992</v>
      </c>
      <c r="K44" s="146">
        <v>54342.926462632633</v>
      </c>
      <c r="L44" s="146">
        <v>0</v>
      </c>
      <c r="M44" s="146">
        <v>38215.32998552802</v>
      </c>
      <c r="N44" s="146">
        <v>66600.832324105737</v>
      </c>
      <c r="O44" s="146">
        <v>82616.999593375178</v>
      </c>
      <c r="P44" s="146">
        <v>92151.616032880804</v>
      </c>
      <c r="Q44" s="146">
        <v>84710.824331459095</v>
      </c>
      <c r="R44" s="146">
        <v>62842.225596108066</v>
      </c>
      <c r="S44" s="146">
        <v>39326.533331875602</v>
      </c>
      <c r="T44" s="146">
        <v>27963.610700605885</v>
      </c>
      <c r="U44" s="146">
        <v>18471.582267137579</v>
      </c>
      <c r="V44" s="146">
        <v>252548.32825653927</v>
      </c>
      <c r="W44" s="146">
        <v>307021.83110152872</v>
      </c>
      <c r="X44" s="146">
        <v>317254.6887707829</v>
      </c>
      <c r="Y44" s="146">
        <v>296357.34055185737</v>
      </c>
      <c r="Z44" s="146">
        <v>256369.87402965766</v>
      </c>
      <c r="AA44" s="146">
        <v>198998.07396130118</v>
      </c>
      <c r="AB44" s="147">
        <v>145703.59775716008</v>
      </c>
      <c r="AC44" s="152">
        <v>9382191.1695762426</v>
      </c>
      <c r="AD44" s="1">
        <v>2051598.2166523039</v>
      </c>
      <c r="AF44" s="1" t="s">
        <v>3</v>
      </c>
      <c r="AG44" s="1">
        <v>9</v>
      </c>
    </row>
    <row r="45" spans="1:33" ht="15" x14ac:dyDescent="0.2">
      <c r="A45" s="191"/>
      <c r="B45" s="194"/>
      <c r="C45" s="106" t="s">
        <v>37</v>
      </c>
      <c r="D45" s="107">
        <v>4</v>
      </c>
      <c r="E45" s="143">
        <v>0</v>
      </c>
      <c r="F45" s="143">
        <v>0</v>
      </c>
      <c r="G45" s="143">
        <v>0</v>
      </c>
      <c r="H45" s="143">
        <v>0</v>
      </c>
      <c r="I45" s="143">
        <v>0</v>
      </c>
      <c r="J45" s="143">
        <v>0</v>
      </c>
      <c r="K45" s="143">
        <v>0</v>
      </c>
      <c r="L45" s="143">
        <v>0</v>
      </c>
      <c r="M45" s="143">
        <v>0</v>
      </c>
      <c r="N45" s="143">
        <v>0</v>
      </c>
      <c r="O45" s="143">
        <v>8500.6333177873894</v>
      </c>
      <c r="P45" s="143">
        <v>18185.271775012065</v>
      </c>
      <c r="Q45" s="143">
        <v>19283.138861489508</v>
      </c>
      <c r="R45" s="143">
        <v>9874.0016708086914</v>
      </c>
      <c r="S45" s="143">
        <v>0</v>
      </c>
      <c r="T45" s="143">
        <v>0</v>
      </c>
      <c r="U45" s="143">
        <v>0</v>
      </c>
      <c r="V45" s="143">
        <v>218009.27853013462</v>
      </c>
      <c r="W45" s="143">
        <v>281425.32318448287</v>
      </c>
      <c r="X45" s="143">
        <v>303604.06162863155</v>
      </c>
      <c r="Y45" s="143">
        <v>289017.68007715174</v>
      </c>
      <c r="Z45" s="143">
        <v>239809.00934922742</v>
      </c>
      <c r="AA45" s="143">
        <v>171559.45464236158</v>
      </c>
      <c r="AB45" s="144">
        <v>117331.81416113918</v>
      </c>
      <c r="AC45" s="153">
        <v>6706398.6687929053</v>
      </c>
      <c r="AD45" s="1">
        <v>223372.18250039063</v>
      </c>
      <c r="AF45" s="1" t="s">
        <v>2</v>
      </c>
      <c r="AG45" s="1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>
        <v>0</v>
      </c>
      <c r="F46" s="109">
        <v>0</v>
      </c>
      <c r="G46" s="109">
        <v>0</v>
      </c>
      <c r="H46" s="109">
        <v>0</v>
      </c>
      <c r="I46" s="109">
        <v>87231.163360893086</v>
      </c>
      <c r="J46" s="109">
        <v>2209205.2105590389</v>
      </c>
      <c r="K46" s="109">
        <v>3080810.6083143791</v>
      </c>
      <c r="L46" s="109">
        <v>689211.01311756903</v>
      </c>
      <c r="M46" s="109">
        <v>1462832.5321712145</v>
      </c>
      <c r="N46" s="109">
        <v>1892165.9142121854</v>
      </c>
      <c r="O46" s="109">
        <v>2323641.2460708232</v>
      </c>
      <c r="P46" s="109">
        <v>2620114.5851752055</v>
      </c>
      <c r="Q46" s="109">
        <v>2289981.1898556487</v>
      </c>
      <c r="R46" s="109">
        <v>1936375.5596275481</v>
      </c>
      <c r="S46" s="109">
        <v>1866670.0701295706</v>
      </c>
      <c r="T46" s="109">
        <v>1821235.8694238027</v>
      </c>
      <c r="U46" s="109">
        <v>1742073.3171421511</v>
      </c>
      <c r="V46" s="109">
        <v>8535307.3346003275</v>
      </c>
      <c r="W46" s="109">
        <v>10099164.373593094</v>
      </c>
      <c r="X46" s="109">
        <v>10516307.469980344</v>
      </c>
      <c r="Y46" s="109">
        <v>9760879.3452253472</v>
      </c>
      <c r="Z46" s="109">
        <v>8165936.1263607005</v>
      </c>
      <c r="AA46" s="109">
        <v>5929500.8629947873</v>
      </c>
      <c r="AB46" s="142">
        <v>4138821.931350715</v>
      </c>
      <c r="AC46" s="152">
        <v>81167465.72326535</v>
      </c>
      <c r="AD46" s="152">
        <v>18644301.29692572</v>
      </c>
    </row>
    <row r="47" spans="1:33" ht="15" x14ac:dyDescent="0.2">
      <c r="A47" s="193">
        <v>49949</v>
      </c>
      <c r="B47" s="194">
        <v>83476778.448693097</v>
      </c>
      <c r="C47" s="94" t="s">
        <v>35</v>
      </c>
      <c r="D47" s="95">
        <v>22</v>
      </c>
      <c r="E47" s="148">
        <v>0</v>
      </c>
      <c r="F47" s="149">
        <v>0</v>
      </c>
      <c r="G47" s="149">
        <v>0</v>
      </c>
      <c r="H47" s="149">
        <v>0</v>
      </c>
      <c r="I47" s="149">
        <v>2965.8978230547582</v>
      </c>
      <c r="J47" s="149">
        <v>81272.407108447136</v>
      </c>
      <c r="K47" s="149">
        <v>117640.1850711974</v>
      </c>
      <c r="L47" s="149">
        <v>31413.022334573223</v>
      </c>
      <c r="M47" s="149">
        <v>58560.509312509181</v>
      </c>
      <c r="N47" s="149">
        <v>72494.945902074745</v>
      </c>
      <c r="O47" s="149">
        <v>86631.826080467363</v>
      </c>
      <c r="P47" s="149">
        <v>97816.566998246068</v>
      </c>
      <c r="Q47" s="149">
        <v>88693.8696819904</v>
      </c>
      <c r="R47" s="149">
        <v>77183.284133302484</v>
      </c>
      <c r="S47" s="149">
        <v>78875.226345733783</v>
      </c>
      <c r="T47" s="149">
        <v>77664.958015345721</v>
      </c>
      <c r="U47" s="149">
        <v>75152.37080173436</v>
      </c>
      <c r="V47" s="149">
        <v>313215.16049638158</v>
      </c>
      <c r="W47" s="149">
        <v>354542.05102358083</v>
      </c>
      <c r="X47" s="149">
        <v>355009.25327786297</v>
      </c>
      <c r="Y47" s="149">
        <v>327404.23945132061</v>
      </c>
      <c r="Z47" s="149">
        <v>276592.36926220555</v>
      </c>
      <c r="AA47" s="149">
        <v>203129.77236835161</v>
      </c>
      <c r="AB47" s="150">
        <v>141741.99368178213</v>
      </c>
      <c r="AC47" s="151">
        <v>64195998.001743555</v>
      </c>
      <c r="AD47" s="1">
        <v>16378704.751331503</v>
      </c>
      <c r="AF47" s="1" t="s">
        <v>1</v>
      </c>
      <c r="AG47" s="1">
        <v>10</v>
      </c>
    </row>
    <row r="48" spans="1:33" ht="15" x14ac:dyDescent="0.2">
      <c r="A48" s="191"/>
      <c r="B48" s="194"/>
      <c r="C48" s="100" t="s">
        <v>36</v>
      </c>
      <c r="D48" s="101">
        <v>4</v>
      </c>
      <c r="E48" s="145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4416.186893819051</v>
      </c>
      <c r="K48" s="146">
        <v>52239.749355284031</v>
      </c>
      <c r="L48" s="146">
        <v>580.60493961168675</v>
      </c>
      <c r="M48" s="146">
        <v>41420.899888735468</v>
      </c>
      <c r="N48" s="146">
        <v>68885.052277395036</v>
      </c>
      <c r="O48" s="146">
        <v>86043.065709023431</v>
      </c>
      <c r="P48" s="146">
        <v>93711.348936001872</v>
      </c>
      <c r="Q48" s="146">
        <v>87955.815890070124</v>
      </c>
      <c r="R48" s="146">
        <v>65422.803802618291</v>
      </c>
      <c r="S48" s="146">
        <v>41925.261729445185</v>
      </c>
      <c r="T48" s="146">
        <v>29777.827036378971</v>
      </c>
      <c r="U48" s="146">
        <v>23881.925003628141</v>
      </c>
      <c r="V48" s="146">
        <v>268254.75097433926</v>
      </c>
      <c r="W48" s="146">
        <v>312462.30026732007</v>
      </c>
      <c r="X48" s="146">
        <v>312703.65927785216</v>
      </c>
      <c r="Y48" s="146">
        <v>291238.7125285262</v>
      </c>
      <c r="Z48" s="146">
        <v>249877.32590648052</v>
      </c>
      <c r="AA48" s="146">
        <v>195488.20297336555</v>
      </c>
      <c r="AB48" s="147">
        <v>144945.69872477479</v>
      </c>
      <c r="AC48" s="152">
        <v>9484924.7684586793</v>
      </c>
      <c r="AD48" s="1">
        <v>2158418.420851633</v>
      </c>
      <c r="AF48" s="1" t="s">
        <v>3</v>
      </c>
      <c r="AG48" s="1">
        <v>10</v>
      </c>
    </row>
    <row r="49" spans="1:33" ht="15" x14ac:dyDescent="0.2">
      <c r="A49" s="191"/>
      <c r="B49" s="194"/>
      <c r="C49" s="106" t="s">
        <v>37</v>
      </c>
      <c r="D49" s="107">
        <v>5</v>
      </c>
      <c r="E49" s="143">
        <v>0</v>
      </c>
      <c r="F49" s="143">
        <v>0</v>
      </c>
      <c r="G49" s="143">
        <v>0</v>
      </c>
      <c r="H49" s="143">
        <v>0</v>
      </c>
      <c r="I49" s="143">
        <v>1156.3686996254658</v>
      </c>
      <c r="J49" s="143">
        <v>21464.50773753447</v>
      </c>
      <c r="K49" s="143">
        <v>27532.134199316133</v>
      </c>
      <c r="L49" s="143">
        <v>7441.6856366377542</v>
      </c>
      <c r="M49" s="143">
        <v>12092.321725210311</v>
      </c>
      <c r="N49" s="143">
        <v>14613.294628619549</v>
      </c>
      <c r="O49" s="143">
        <v>25934.705247129412</v>
      </c>
      <c r="P49" s="143">
        <v>33819.786521808885</v>
      </c>
      <c r="Q49" s="143">
        <v>31454.277706477576</v>
      </c>
      <c r="R49" s="143">
        <v>22961.536875034693</v>
      </c>
      <c r="S49" s="143">
        <v>16738.765836056573</v>
      </c>
      <c r="T49" s="143">
        <v>16401.093198061637</v>
      </c>
      <c r="U49" s="143">
        <v>16905.475655623763</v>
      </c>
      <c r="V49" s="143">
        <v>246250.09765866425</v>
      </c>
      <c r="W49" s="143">
        <v>299421.01387880853</v>
      </c>
      <c r="X49" s="143">
        <v>311525.81710653921</v>
      </c>
      <c r="Y49" s="143">
        <v>293634.67879038659</v>
      </c>
      <c r="Z49" s="143">
        <v>247377.12145906765</v>
      </c>
      <c r="AA49" s="143">
        <v>183346.42179325386</v>
      </c>
      <c r="AB49" s="144">
        <v>129100.03134431248</v>
      </c>
      <c r="AC49" s="153">
        <v>9795855.6784908436</v>
      </c>
      <c r="AD49" s="1">
        <v>991814.71515330079</v>
      </c>
      <c r="AF49" s="1" t="s">
        <v>2</v>
      </c>
      <c r="AG49" s="1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>
        <v>0</v>
      </c>
      <c r="F50" s="109">
        <v>0</v>
      </c>
      <c r="G50" s="109">
        <v>0</v>
      </c>
      <c r="H50" s="109">
        <v>0</v>
      </c>
      <c r="I50" s="109">
        <v>71031.595605332011</v>
      </c>
      <c r="J50" s="109">
        <v>1912980.2426487855</v>
      </c>
      <c r="K50" s="109">
        <v>2934703.7399840597</v>
      </c>
      <c r="L50" s="109">
        <v>730617.33930224646</v>
      </c>
      <c r="M50" s="109">
        <v>1514476.4130561955</v>
      </c>
      <c r="N50" s="109">
        <v>1943495.4920983224</v>
      </c>
      <c r="O50" s="109">
        <v>2379745.9628420225</v>
      </c>
      <c r="P50" s="109">
        <v>2695908.8023144654</v>
      </c>
      <c r="Q50" s="109">
        <v>2460359.7850964572</v>
      </c>
      <c r="R50" s="109">
        <v>2074531.1505183012</v>
      </c>
      <c r="S50" s="109">
        <v>1986649.8557042067</v>
      </c>
      <c r="T50" s="109">
        <v>1909745.85047343</v>
      </c>
      <c r="U50" s="109">
        <v>1833407.2359307872</v>
      </c>
      <c r="V50" s="109">
        <v>9195003.0231110733</v>
      </c>
      <c r="W50" s="109">
        <v>10546879.392982101</v>
      </c>
      <c r="X50" s="109">
        <v>10618647.294757091</v>
      </c>
      <c r="Y50" s="109">
        <v>9836021.511995092</v>
      </c>
      <c r="Z50" s="109">
        <v>8321427.0346897822</v>
      </c>
      <c r="AA50" s="109">
        <v>6167539.9129634667</v>
      </c>
      <c r="AB50" s="142">
        <v>4343606.8126198687</v>
      </c>
      <c r="AC50" s="152">
        <v>83476778.448693082</v>
      </c>
      <c r="AD50" s="152">
        <v>19528937.887336433</v>
      </c>
    </row>
    <row r="51" spans="1:33" ht="15" x14ac:dyDescent="0.2">
      <c r="A51" s="193">
        <v>49980</v>
      </c>
      <c r="B51" s="194">
        <v>80644873.705885977</v>
      </c>
      <c r="C51" s="94" t="s">
        <v>35</v>
      </c>
      <c r="D51" s="95">
        <v>18</v>
      </c>
      <c r="E51" s="148">
        <v>0</v>
      </c>
      <c r="F51" s="149">
        <v>0</v>
      </c>
      <c r="G51" s="149">
        <v>0</v>
      </c>
      <c r="H51" s="149">
        <v>0</v>
      </c>
      <c r="I51" s="149">
        <v>2517.2269089507381</v>
      </c>
      <c r="J51" s="149">
        <v>72850.265526081756</v>
      </c>
      <c r="K51" s="149">
        <v>113131.06050365749</v>
      </c>
      <c r="L51" s="149">
        <v>33792.08347707233</v>
      </c>
      <c r="M51" s="149">
        <v>58955.086530839755</v>
      </c>
      <c r="N51" s="149">
        <v>71761.84007538679</v>
      </c>
      <c r="O51" s="149">
        <v>86091.393194689052</v>
      </c>
      <c r="P51" s="149">
        <v>97094.00434875775</v>
      </c>
      <c r="Q51" s="149">
        <v>90467.019776436835</v>
      </c>
      <c r="R51" s="149">
        <v>79649.486889377673</v>
      </c>
      <c r="S51" s="149">
        <v>80930.363207838484</v>
      </c>
      <c r="T51" s="149">
        <v>80031.057650628107</v>
      </c>
      <c r="U51" s="149">
        <v>81492.964980709832</v>
      </c>
      <c r="V51" s="149">
        <v>325030.88056384958</v>
      </c>
      <c r="W51" s="149">
        <v>362829.69063390041</v>
      </c>
      <c r="X51" s="149">
        <v>362681.41603327892</v>
      </c>
      <c r="Y51" s="149">
        <v>335560.55004024267</v>
      </c>
      <c r="Z51" s="149">
        <v>283907.40034078987</v>
      </c>
      <c r="AA51" s="149">
        <v>208677.41999469497</v>
      </c>
      <c r="AB51" s="150">
        <v>145781.66779135159</v>
      </c>
      <c r="AC51" s="151">
        <v>53518191.81243363</v>
      </c>
      <c r="AD51" s="1">
        <v>13684775.402371259</v>
      </c>
      <c r="AF51" s="1" t="s">
        <v>1</v>
      </c>
      <c r="AG51" s="1">
        <v>11</v>
      </c>
    </row>
    <row r="52" spans="1:33" ht="15" x14ac:dyDescent="0.2">
      <c r="A52" s="191"/>
      <c r="B52" s="194"/>
      <c r="C52" s="100" t="s">
        <v>36</v>
      </c>
      <c r="D52" s="101">
        <v>5</v>
      </c>
      <c r="E52" s="145">
        <v>1077.9599291788181</v>
      </c>
      <c r="F52" s="146">
        <v>0</v>
      </c>
      <c r="G52" s="146">
        <v>0</v>
      </c>
      <c r="H52" s="146">
        <v>0</v>
      </c>
      <c r="I52" s="146">
        <v>0</v>
      </c>
      <c r="J52" s="146">
        <v>6728.9245092060764</v>
      </c>
      <c r="K52" s="146">
        <v>56439.848368156141</v>
      </c>
      <c r="L52" s="146">
        <v>1862.5604663045381</v>
      </c>
      <c r="M52" s="146">
        <v>41029.980138001054</v>
      </c>
      <c r="N52" s="146">
        <v>66289.10839853753</v>
      </c>
      <c r="O52" s="146">
        <v>82077.80266662559</v>
      </c>
      <c r="P52" s="146">
        <v>89442.353025902499</v>
      </c>
      <c r="Q52" s="146">
        <v>85397.953591581856</v>
      </c>
      <c r="R52" s="146">
        <v>68506.00316458632</v>
      </c>
      <c r="S52" s="146">
        <v>47742.051915286553</v>
      </c>
      <c r="T52" s="146">
        <v>35579.176745798206</v>
      </c>
      <c r="U52" s="146">
        <v>26973.841887034676</v>
      </c>
      <c r="V52" s="146">
        <v>277066.7542165363</v>
      </c>
      <c r="W52" s="146">
        <v>321012.68610292906</v>
      </c>
      <c r="X52" s="146">
        <v>322385.9370088022</v>
      </c>
      <c r="Y52" s="146">
        <v>302351.36972696817</v>
      </c>
      <c r="Z52" s="146">
        <v>260075.09353067278</v>
      </c>
      <c r="AA52" s="146">
        <v>203562.70875496086</v>
      </c>
      <c r="AB52" s="147">
        <v>151181.87541497176</v>
      </c>
      <c r="AC52" s="152">
        <v>12233919.947810207</v>
      </c>
      <c r="AD52" s="1">
        <v>2724504.159998294</v>
      </c>
      <c r="AF52" s="1" t="s">
        <v>3</v>
      </c>
      <c r="AG52" s="1">
        <v>11</v>
      </c>
    </row>
    <row r="53" spans="1:33" ht="15" x14ac:dyDescent="0.2">
      <c r="A53" s="191"/>
      <c r="B53" s="194"/>
      <c r="C53" s="106" t="s">
        <v>37</v>
      </c>
      <c r="D53" s="107">
        <v>7</v>
      </c>
      <c r="E53" s="143">
        <v>417.66857343129652</v>
      </c>
      <c r="F53" s="143">
        <v>0</v>
      </c>
      <c r="G53" s="143">
        <v>0</v>
      </c>
      <c r="H53" s="143">
        <v>0</v>
      </c>
      <c r="I53" s="143">
        <v>2576.2537937393859</v>
      </c>
      <c r="J53" s="143">
        <v>30100.065669787866</v>
      </c>
      <c r="K53" s="143">
        <v>40623.323570019427</v>
      </c>
      <c r="L53" s="143">
        <v>11692.31260930391</v>
      </c>
      <c r="M53" s="143">
        <v>19355.353125849048</v>
      </c>
      <c r="N53" s="143">
        <v>22360.900585960171</v>
      </c>
      <c r="O53" s="143">
        <v>33628.883945472822</v>
      </c>
      <c r="P53" s="143">
        <v>42336.370751168579</v>
      </c>
      <c r="Q53" s="143">
        <v>39800.546715289478</v>
      </c>
      <c r="R53" s="143">
        <v>30589.717989625206</v>
      </c>
      <c r="S53" s="143">
        <v>23943.462167026159</v>
      </c>
      <c r="T53" s="143">
        <v>23708.125630349776</v>
      </c>
      <c r="U53" s="143">
        <v>22641.381391123108</v>
      </c>
      <c r="V53" s="143">
        <v>259336.26957398769</v>
      </c>
      <c r="W53" s="143">
        <v>313059.55148564518</v>
      </c>
      <c r="X53" s="143">
        <v>321265.93546813366</v>
      </c>
      <c r="Y53" s="143">
        <v>303152.10241704143</v>
      </c>
      <c r="Z53" s="143">
        <v>258450.44088159752</v>
      </c>
      <c r="AA53" s="143">
        <v>192725.55938442698</v>
      </c>
      <c r="AB53" s="144">
        <v>135773.19507704242</v>
      </c>
      <c r="AC53" s="153">
        <v>14892761.945642151</v>
      </c>
      <c r="AD53" s="1">
        <v>1890399.3843781776</v>
      </c>
      <c r="AF53" s="1" t="s">
        <v>2</v>
      </c>
      <c r="AG53" s="1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>
        <v>8313.479659913166</v>
      </c>
      <c r="F54" s="109">
        <v>0</v>
      </c>
      <c r="G54" s="109">
        <v>0</v>
      </c>
      <c r="H54" s="109">
        <v>0</v>
      </c>
      <c r="I54" s="109">
        <v>63343.860917288985</v>
      </c>
      <c r="J54" s="109">
        <v>1555649.861704017</v>
      </c>
      <c r="K54" s="109">
        <v>2602921.5958967516</v>
      </c>
      <c r="L54" s="109">
        <v>699416.49318395194</v>
      </c>
      <c r="M54" s="109">
        <v>1401828.9301260642</v>
      </c>
      <c r="N54" s="109">
        <v>1779684.967451371</v>
      </c>
      <c r="O54" s="109">
        <v>2195436.2784558404</v>
      </c>
      <c r="P54" s="109">
        <v>2491258.4386653323</v>
      </c>
      <c r="Q54" s="109">
        <v>2333999.9509407985</v>
      </c>
      <c r="R54" s="109">
        <v>1990348.8057591063</v>
      </c>
      <c r="S54" s="109">
        <v>1863061.0324867084</v>
      </c>
      <c r="T54" s="109">
        <v>1784411.8008527455</v>
      </c>
      <c r="U54" s="109">
        <v>1760232.248825812</v>
      </c>
      <c r="V54" s="109">
        <v>9051243.5082498882</v>
      </c>
      <c r="W54" s="109">
        <v>10327414.722324369</v>
      </c>
      <c r="X54" s="109">
        <v>10389056.721919969</v>
      </c>
      <c r="Y54" s="109">
        <v>9673911.466278499</v>
      </c>
      <c r="Z54" s="109">
        <v>8219861.7599587645</v>
      </c>
      <c r="AA54" s="109">
        <v>6123086.0193703026</v>
      </c>
      <c r="AB54" s="142">
        <v>4330391.7628584839</v>
      </c>
      <c r="AC54" s="152">
        <v>80644873.705885977</v>
      </c>
      <c r="AD54" s="152">
        <v>18299678.946747731</v>
      </c>
    </row>
    <row r="55" spans="1:33" ht="15" x14ac:dyDescent="0.2">
      <c r="A55" s="193">
        <v>50010</v>
      </c>
      <c r="B55" s="194">
        <v>78965991.273072898</v>
      </c>
      <c r="C55" s="94" t="s">
        <v>35</v>
      </c>
      <c r="D55" s="95">
        <v>21</v>
      </c>
      <c r="E55" s="148">
        <v>320.92183453488229</v>
      </c>
      <c r="F55" s="149">
        <v>0</v>
      </c>
      <c r="G55" s="149">
        <v>0</v>
      </c>
      <c r="H55" s="149">
        <v>0</v>
      </c>
      <c r="I55" s="149">
        <v>39.715447372952312</v>
      </c>
      <c r="J55" s="149">
        <v>30547.812212136374</v>
      </c>
      <c r="K55" s="149">
        <v>82410.275176967509</v>
      </c>
      <c r="L55" s="149">
        <v>21733.878341551354</v>
      </c>
      <c r="M55" s="149">
        <v>52981.485036642356</v>
      </c>
      <c r="N55" s="149">
        <v>71608.301614727752</v>
      </c>
      <c r="O55" s="149">
        <v>85855.921231163506</v>
      </c>
      <c r="P55" s="149">
        <v>95923.172032889546</v>
      </c>
      <c r="Q55" s="149">
        <v>90426.423804610924</v>
      </c>
      <c r="R55" s="149">
        <v>78243.729858526262</v>
      </c>
      <c r="S55" s="149">
        <v>74475.88182270898</v>
      </c>
      <c r="T55" s="149">
        <v>69461.742400447169</v>
      </c>
      <c r="U55" s="149">
        <v>64470.830445909218</v>
      </c>
      <c r="V55" s="149">
        <v>294944.8788219961</v>
      </c>
      <c r="W55" s="149">
        <v>347242.54050624324</v>
      </c>
      <c r="X55" s="149">
        <v>353467.8862315641</v>
      </c>
      <c r="Y55" s="149">
        <v>331599.10569713451</v>
      </c>
      <c r="Z55" s="149">
        <v>291144.4887360158</v>
      </c>
      <c r="AA55" s="149">
        <v>224527.77651964419</v>
      </c>
      <c r="AB55" s="150">
        <v>163665.64261782882</v>
      </c>
      <c r="AC55" s="151">
        <v>59326940.618202917</v>
      </c>
      <c r="AD55" s="1">
        <v>14808808.698372716</v>
      </c>
      <c r="AF55" s="1" t="s">
        <v>1</v>
      </c>
      <c r="AG55" s="1">
        <v>12</v>
      </c>
    </row>
    <row r="56" spans="1:33" ht="15" x14ac:dyDescent="0.2">
      <c r="A56" s="191"/>
      <c r="B56" s="194"/>
      <c r="C56" s="100" t="s">
        <v>36</v>
      </c>
      <c r="D56" s="101">
        <v>4</v>
      </c>
      <c r="E56" s="145">
        <v>5700.6048713057035</v>
      </c>
      <c r="F56" s="146">
        <v>0</v>
      </c>
      <c r="G56" s="146">
        <v>0</v>
      </c>
      <c r="H56" s="146">
        <v>0</v>
      </c>
      <c r="I56" s="146">
        <v>0</v>
      </c>
      <c r="J56" s="146">
        <v>4736.509733225168</v>
      </c>
      <c r="K56" s="146">
        <v>41962.348465106115</v>
      </c>
      <c r="L56" s="146">
        <v>13.491488851723261</v>
      </c>
      <c r="M56" s="146">
        <v>26572.359352784082</v>
      </c>
      <c r="N56" s="146">
        <v>53095.598179275177</v>
      </c>
      <c r="O56" s="146">
        <v>70642.704325929779</v>
      </c>
      <c r="P56" s="146">
        <v>79132.230018711416</v>
      </c>
      <c r="Q56" s="146">
        <v>75711.765282587279</v>
      </c>
      <c r="R56" s="146">
        <v>57229.844295511255</v>
      </c>
      <c r="S56" s="146">
        <v>38121.92466929942</v>
      </c>
      <c r="T56" s="146">
        <v>28883.965125075967</v>
      </c>
      <c r="U56" s="146">
        <v>23476.790835999636</v>
      </c>
      <c r="V56" s="146">
        <v>263975.25023086293</v>
      </c>
      <c r="W56" s="146">
        <v>313365.33543949382</v>
      </c>
      <c r="X56" s="146">
        <v>319028.51320074144</v>
      </c>
      <c r="Y56" s="146">
        <v>301185.89694881823</v>
      </c>
      <c r="Z56" s="146">
        <v>264943.22089374671</v>
      </c>
      <c r="AA56" s="146">
        <v>213419.45919217425</v>
      </c>
      <c r="AB56" s="147">
        <v>161636.64180353624</v>
      </c>
      <c r="AC56" s="152">
        <v>9371337.8174121436</v>
      </c>
      <c r="AD56" s="1">
        <v>1811522.6942961027</v>
      </c>
      <c r="AF56" s="1" t="s">
        <v>3</v>
      </c>
      <c r="AG56" s="1">
        <v>12</v>
      </c>
    </row>
    <row r="57" spans="1:33" ht="15" x14ac:dyDescent="0.2">
      <c r="A57" s="191"/>
      <c r="B57" s="194"/>
      <c r="C57" s="106" t="s">
        <v>37</v>
      </c>
      <c r="D57" s="107">
        <v>6</v>
      </c>
      <c r="E57" s="143">
        <v>11791.026724574018</v>
      </c>
      <c r="F57" s="143">
        <v>5701.0526917430007</v>
      </c>
      <c r="G57" s="143">
        <v>946.68587941919895</v>
      </c>
      <c r="H57" s="143">
        <v>0</v>
      </c>
      <c r="I57" s="143">
        <v>0</v>
      </c>
      <c r="J57" s="143">
        <v>0</v>
      </c>
      <c r="K57" s="143">
        <v>0</v>
      </c>
      <c r="L57" s="143">
        <v>0</v>
      </c>
      <c r="M57" s="143">
        <v>0</v>
      </c>
      <c r="N57" s="143">
        <v>0</v>
      </c>
      <c r="O57" s="143">
        <v>8632.2907294772067</v>
      </c>
      <c r="P57" s="143">
        <v>16587.294346120256</v>
      </c>
      <c r="Q57" s="143">
        <v>17071.593902409611</v>
      </c>
      <c r="R57" s="143">
        <v>10283.305104051999</v>
      </c>
      <c r="S57" s="143">
        <v>2178.7899925763777</v>
      </c>
      <c r="T57" s="143">
        <v>0</v>
      </c>
      <c r="U57" s="143">
        <v>0</v>
      </c>
      <c r="V57" s="143">
        <v>214676.41698916219</v>
      </c>
      <c r="W57" s="143">
        <v>276270.47318130976</v>
      </c>
      <c r="X57" s="143">
        <v>292213.39210724359</v>
      </c>
      <c r="Y57" s="143">
        <v>281057.426028507</v>
      </c>
      <c r="Z57" s="143">
        <v>245309.9489490691</v>
      </c>
      <c r="AA57" s="143">
        <v>189865.79741039479</v>
      </c>
      <c r="AB57" s="144">
        <v>138699.97887358067</v>
      </c>
      <c r="AC57" s="153">
        <v>10267712.837457832</v>
      </c>
      <c r="AD57" s="1">
        <v>328519.64444781269</v>
      </c>
      <c r="AF57" s="1" t="s">
        <v>2</v>
      </c>
      <c r="AG57" s="1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>
        <v>100287.93835789945</v>
      </c>
      <c r="F58" s="109">
        <v>34206.316150458006</v>
      </c>
      <c r="G58" s="109">
        <v>5680.1152765151937</v>
      </c>
      <c r="H58" s="109">
        <v>0</v>
      </c>
      <c r="I58" s="109">
        <v>834.02439483199851</v>
      </c>
      <c r="J58" s="109">
        <v>660450.09538776451</v>
      </c>
      <c r="K58" s="109">
        <v>1898465.172576742</v>
      </c>
      <c r="L58" s="109">
        <v>456465.41112798534</v>
      </c>
      <c r="M58" s="109">
        <v>1218900.6231806257</v>
      </c>
      <c r="N58" s="109">
        <v>1716156.7266263834</v>
      </c>
      <c r="O58" s="109">
        <v>2137338.9075350161</v>
      </c>
      <c r="P58" s="109">
        <v>2430439.298842248</v>
      </c>
      <c r="Q58" s="109">
        <v>2304231.5244416362</v>
      </c>
      <c r="R58" s="109">
        <v>1933737.5348354084</v>
      </c>
      <c r="S58" s="109">
        <v>1729553.9569095448</v>
      </c>
      <c r="T58" s="109">
        <v>1574232.4509096944</v>
      </c>
      <c r="U58" s="109">
        <v>1447794.6027080922</v>
      </c>
      <c r="V58" s="109">
        <v>8537801.9581203423</v>
      </c>
      <c r="W58" s="109">
        <v>10203177.531476943</v>
      </c>
      <c r="X58" s="109">
        <v>10452220.016309274</v>
      </c>
      <c r="Y58" s="109">
        <v>9854669.36360614</v>
      </c>
      <c r="Z58" s="109">
        <v>8645666.840725733</v>
      </c>
      <c r="AA58" s="109">
        <v>6707955.9281435944</v>
      </c>
      <c r="AB58" s="142">
        <v>4915724.9354300341</v>
      </c>
      <c r="AC58" s="152">
        <v>78965991.273072898</v>
      </c>
      <c r="AD58" s="152">
        <v>16948851.037116632</v>
      </c>
    </row>
    <row r="59" spans="1:33" s="5" customFormat="1" x14ac:dyDescent="0.2">
      <c r="AD59" s="172">
        <v>195612769.92953968</v>
      </c>
    </row>
    <row r="60" spans="1:33" s="5" customFormat="1" ht="15.75" x14ac:dyDescent="0.2">
      <c r="B60" s="38" t="s">
        <v>44</v>
      </c>
      <c r="Z60" s="6"/>
      <c r="AA60" s="6"/>
      <c r="AB60" s="6"/>
    </row>
    <row r="61" spans="1:33" s="5" customFormat="1" ht="18" x14ac:dyDescent="0.25">
      <c r="B61" s="38" t="s">
        <v>51</v>
      </c>
      <c r="W61" s="37"/>
      <c r="Z61" s="7" t="s">
        <v>58</v>
      </c>
    </row>
  </sheetData>
  <mergeCells count="26">
    <mergeCell ref="D2:E2"/>
    <mergeCell ref="C9:D9"/>
    <mergeCell ref="A11:A14"/>
    <mergeCell ref="B11:B14"/>
    <mergeCell ref="A15:A18"/>
    <mergeCell ref="B15:B18"/>
    <mergeCell ref="A19:A22"/>
    <mergeCell ref="B19:B22"/>
    <mergeCell ref="A23:A26"/>
    <mergeCell ref="B23:B26"/>
    <mergeCell ref="A27:A30"/>
    <mergeCell ref="B27:B30"/>
    <mergeCell ref="A31:A34"/>
    <mergeCell ref="B31:B34"/>
    <mergeCell ref="A35:A38"/>
    <mergeCell ref="B35:B38"/>
    <mergeCell ref="A39:A42"/>
    <mergeCell ref="B39:B42"/>
    <mergeCell ref="A55:A58"/>
    <mergeCell ref="B55:B58"/>
    <mergeCell ref="A43:A46"/>
    <mergeCell ref="B43:B46"/>
    <mergeCell ref="A47:A50"/>
    <mergeCell ref="B47:B50"/>
    <mergeCell ref="A51:A54"/>
    <mergeCell ref="B51:B54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BE792-26C6-4F8C-8CEC-8390815021EE}">
  <sheetPr>
    <tabColor theme="3" tint="0.39997558519241921"/>
    <pageSetUpPr fitToPage="1"/>
  </sheetPr>
  <dimension ref="A1:AG61"/>
  <sheetViews>
    <sheetView showGridLines="0" zoomScale="90" workbookViewId="0">
      <pane xSplit="4" ySplit="10" topLeftCell="O23" activePane="bottomRight" state="frozen"/>
      <selection activeCell="C26" sqref="C26"/>
      <selection pane="topRight" activeCell="C26" sqref="C26"/>
      <selection pane="bottomLeft" activeCell="C26" sqref="C26"/>
      <selection pane="bottomRight" activeCell="C26" sqref="C26"/>
    </sheetView>
  </sheetViews>
  <sheetFormatPr baseColWidth="10" defaultColWidth="0" defaultRowHeight="12.75" x14ac:dyDescent="0.2"/>
  <cols>
    <col min="1" max="1" width="8.28515625" style="1" customWidth="1"/>
    <col min="2" max="2" width="15.5703125" style="1" customWidth="1"/>
    <col min="3" max="4" width="13.28515625" style="1" customWidth="1"/>
    <col min="5" max="5" width="14.42578125" style="1" customWidth="1"/>
    <col min="6" max="21" width="14.42578125" style="1" bestFit="1" customWidth="1"/>
    <col min="22" max="25" width="15.5703125" style="1" bestFit="1" customWidth="1"/>
    <col min="26" max="26" width="16" style="1" customWidth="1"/>
    <col min="27" max="28" width="14.42578125" style="1" bestFit="1" customWidth="1"/>
    <col min="29" max="29" width="17.7109375" style="1" customWidth="1"/>
    <col min="30" max="30" width="22.42578125" style="1" customWidth="1"/>
    <col min="31" max="31" width="3.42578125" style="1" hidden="1" customWidth="1"/>
    <col min="32" max="32" width="5.28515625" style="1" hidden="1" customWidth="1"/>
    <col min="33" max="33" width="9.85546875" style="1" hidden="1" customWidth="1"/>
    <col min="34" max="16384" width="3.42578125" style="1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">
        <v>110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83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>
        <v>2037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93" customFormat="1" ht="32.25" thickBot="1" x14ac:dyDescent="0.25">
      <c r="A10" s="3" t="s">
        <v>113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50041</v>
      </c>
      <c r="B11" s="204">
        <v>136276560.28246513</v>
      </c>
      <c r="C11" s="94" t="s">
        <v>35</v>
      </c>
      <c r="D11" s="95">
        <v>20</v>
      </c>
      <c r="E11" s="148">
        <v>82424.541685191027</v>
      </c>
      <c r="F11" s="149">
        <v>64535.994029097572</v>
      </c>
      <c r="G11" s="149">
        <v>56550.11353571056</v>
      </c>
      <c r="H11" s="149">
        <v>58281.269998287898</v>
      </c>
      <c r="I11" s="149">
        <v>87255.110426683561</v>
      </c>
      <c r="J11" s="149">
        <v>142837.59261953278</v>
      </c>
      <c r="K11" s="149">
        <v>187440.20106368916</v>
      </c>
      <c r="L11" s="149">
        <v>116748.69188003876</v>
      </c>
      <c r="M11" s="149">
        <v>153416.67196338269</v>
      </c>
      <c r="N11" s="149">
        <v>174416.38258732032</v>
      </c>
      <c r="O11" s="149">
        <v>192742.78876402281</v>
      </c>
      <c r="P11" s="149">
        <v>203855.258457369</v>
      </c>
      <c r="Q11" s="149">
        <v>199098.71505116549</v>
      </c>
      <c r="R11" s="149">
        <v>187152.23818881798</v>
      </c>
      <c r="S11" s="149">
        <v>184814.99670141586</v>
      </c>
      <c r="T11" s="149">
        <v>179290.3496175686</v>
      </c>
      <c r="U11" s="149">
        <v>171978.79476597661</v>
      </c>
      <c r="V11" s="149">
        <v>350575.17377188313</v>
      </c>
      <c r="W11" s="149">
        <v>394485.19520803838</v>
      </c>
      <c r="X11" s="149">
        <v>416470.77962590515</v>
      </c>
      <c r="Y11" s="149">
        <v>392402.82483537705</v>
      </c>
      <c r="Z11" s="149">
        <v>344672.66014301142</v>
      </c>
      <c r="AA11" s="149">
        <v>274105.03887812764</v>
      </c>
      <c r="AB11" s="150">
        <v>212053.69724024172</v>
      </c>
      <c r="AC11" s="151">
        <v>96552101.620757118</v>
      </c>
      <c r="AD11" s="1">
        <v>35270297.759541564</v>
      </c>
      <c r="AF11" s="1" t="s">
        <v>1</v>
      </c>
      <c r="AG11" s="1">
        <v>1</v>
      </c>
    </row>
    <row r="12" spans="1:33" ht="15" x14ac:dyDescent="0.2">
      <c r="A12" s="191"/>
      <c r="B12" s="204"/>
      <c r="C12" s="100" t="s">
        <v>36</v>
      </c>
      <c r="D12" s="101">
        <v>5</v>
      </c>
      <c r="E12" s="145">
        <v>93701.988005428007</v>
      </c>
      <c r="F12" s="146">
        <v>72444.467921746822</v>
      </c>
      <c r="G12" s="146">
        <v>62623.523538791516</v>
      </c>
      <c r="H12" s="146">
        <v>61585.28192132878</v>
      </c>
      <c r="I12" s="146">
        <v>74662.937078099247</v>
      </c>
      <c r="J12" s="146">
        <v>92800.86999902135</v>
      </c>
      <c r="K12" s="146">
        <v>128309.26076832926</v>
      </c>
      <c r="L12" s="146">
        <v>68809.815570172083</v>
      </c>
      <c r="M12" s="146">
        <v>112695.56059683851</v>
      </c>
      <c r="N12" s="146">
        <v>145294.03305460396</v>
      </c>
      <c r="O12" s="146">
        <v>166287.2344259549</v>
      </c>
      <c r="P12" s="146">
        <v>176504.95004705031</v>
      </c>
      <c r="Q12" s="146">
        <v>173440.28691917611</v>
      </c>
      <c r="R12" s="146">
        <v>155595.48818399984</v>
      </c>
      <c r="S12" s="146">
        <v>135262.45483006796</v>
      </c>
      <c r="T12" s="146">
        <v>120375.05965733202</v>
      </c>
      <c r="U12" s="146">
        <v>110837.14618830616</v>
      </c>
      <c r="V12" s="146">
        <v>301782.07979190873</v>
      </c>
      <c r="W12" s="146">
        <v>349095.95118713647</v>
      </c>
      <c r="X12" s="146">
        <v>371228.79858003499</v>
      </c>
      <c r="Y12" s="146">
        <v>355743.41331558523</v>
      </c>
      <c r="Z12" s="146">
        <v>316441.07428275968</v>
      </c>
      <c r="AA12" s="146">
        <v>262153.94063640235</v>
      </c>
      <c r="AB12" s="147">
        <v>214515.9071959685</v>
      </c>
      <c r="AC12" s="152">
        <v>20610957.618480217</v>
      </c>
      <c r="AD12" s="1">
        <v>6825510.14736751</v>
      </c>
      <c r="AF12" s="1" t="s">
        <v>3</v>
      </c>
      <c r="AG12" s="1">
        <v>1</v>
      </c>
    </row>
    <row r="13" spans="1:33" ht="15" x14ac:dyDescent="0.2">
      <c r="A13" s="191"/>
      <c r="B13" s="204"/>
      <c r="C13" s="106" t="s">
        <v>37</v>
      </c>
      <c r="D13" s="107">
        <v>6</v>
      </c>
      <c r="E13" s="143">
        <v>98282.829239774495</v>
      </c>
      <c r="F13" s="143">
        <v>77423.578429908855</v>
      </c>
      <c r="G13" s="143">
        <v>63403.387086703005</v>
      </c>
      <c r="H13" s="143">
        <v>55994.871968352716</v>
      </c>
      <c r="I13" s="143">
        <v>57467.925959840715</v>
      </c>
      <c r="J13" s="143">
        <v>62155.543947841201</v>
      </c>
      <c r="K13" s="143">
        <v>73038.443868832925</v>
      </c>
      <c r="L13" s="143">
        <v>5867.9856343369611</v>
      </c>
      <c r="M13" s="143">
        <v>39065.935745171337</v>
      </c>
      <c r="N13" s="143">
        <v>67658.959569417784</v>
      </c>
      <c r="O13" s="143">
        <v>88749.977433221284</v>
      </c>
      <c r="P13" s="143">
        <v>101959.9610094293</v>
      </c>
      <c r="Q13" s="143">
        <v>105837.58598933299</v>
      </c>
      <c r="R13" s="143">
        <v>98249.944534663227</v>
      </c>
      <c r="S13" s="143">
        <v>81611.49234757635</v>
      </c>
      <c r="T13" s="143">
        <v>69631.205046926989</v>
      </c>
      <c r="U13" s="143">
        <v>63077.560159698885</v>
      </c>
      <c r="V13" s="143">
        <v>257267.80975698063</v>
      </c>
      <c r="W13" s="143">
        <v>310847.44917269377</v>
      </c>
      <c r="X13" s="143">
        <v>345976.41320258274</v>
      </c>
      <c r="Y13" s="143">
        <v>334075.62099340867</v>
      </c>
      <c r="Z13" s="143">
        <v>293780.94028285815</v>
      </c>
      <c r="AA13" s="143">
        <v>240263.74188569552</v>
      </c>
      <c r="AB13" s="144">
        <v>193894.34393938247</v>
      </c>
      <c r="AC13" s="153">
        <v>19113501.043227788</v>
      </c>
      <c r="AD13" s="1">
        <v>4330263.6448186506</v>
      </c>
      <c r="AF13" s="1" t="s">
        <v>2</v>
      </c>
      <c r="AG13" s="1">
        <v>1</v>
      </c>
    </row>
    <row r="14" spans="1:33" ht="15.75" thickBot="1" x14ac:dyDescent="0.25">
      <c r="A14" s="192"/>
      <c r="B14" s="205"/>
      <c r="C14" s="122" t="s">
        <v>34</v>
      </c>
      <c r="D14" s="123">
        <v>31</v>
      </c>
      <c r="E14" s="109">
        <v>2706697.7491696076</v>
      </c>
      <c r="F14" s="109">
        <v>2117483.690770139</v>
      </c>
      <c r="G14" s="109">
        <v>1824540.210928387</v>
      </c>
      <c r="H14" s="109">
        <v>1809521.0413825181</v>
      </c>
      <c r="I14" s="109">
        <v>2463224.4496832117</v>
      </c>
      <c r="J14" s="109">
        <v>3693689.4660728094</v>
      </c>
      <c r="K14" s="109">
        <v>4828580.9883284271</v>
      </c>
      <c r="L14" s="109">
        <v>2714230.8292576573</v>
      </c>
      <c r="M14" s="109">
        <v>3866206.8567228746</v>
      </c>
      <c r="N14" s="109">
        <v>4620751.5744359326</v>
      </c>
      <c r="O14" s="109">
        <v>5218791.8120095581</v>
      </c>
      <c r="P14" s="109">
        <v>5571389.6854392076</v>
      </c>
      <c r="Q14" s="109">
        <v>5484201.2515551895</v>
      </c>
      <c r="R14" s="109">
        <v>5110521.8719043387</v>
      </c>
      <c r="S14" s="109">
        <v>4862281.1622641152</v>
      </c>
      <c r="T14" s="109">
        <v>4605469.520919594</v>
      </c>
      <c r="U14" s="109">
        <v>4372226.9872192563</v>
      </c>
      <c r="V14" s="109">
        <v>10064020.732939091</v>
      </c>
      <c r="W14" s="109">
        <v>11500268.355132613</v>
      </c>
      <c r="X14" s="109">
        <v>12261418.064633776</v>
      </c>
      <c r="Y14" s="109">
        <v>11631227.289245918</v>
      </c>
      <c r="Z14" s="109">
        <v>10238344.215971176</v>
      </c>
      <c r="AA14" s="109">
        <v>8234452.9320587385</v>
      </c>
      <c r="AB14" s="142">
        <v>6477019.5444209715</v>
      </c>
      <c r="AC14" s="152">
        <v>136276560.28246513</v>
      </c>
      <c r="AD14" s="152">
        <v>46426071.55172772</v>
      </c>
    </row>
    <row r="15" spans="1:33" ht="15" x14ac:dyDescent="0.2">
      <c r="A15" s="191">
        <v>50072</v>
      </c>
      <c r="B15" s="194">
        <v>135944995.29900983</v>
      </c>
      <c r="C15" s="94" t="s">
        <v>35</v>
      </c>
      <c r="D15" s="95">
        <v>20</v>
      </c>
      <c r="E15" s="148">
        <v>84335.823581138378</v>
      </c>
      <c r="F15" s="149">
        <v>67789.717565551226</v>
      </c>
      <c r="G15" s="149">
        <v>60441.81017165778</v>
      </c>
      <c r="H15" s="149">
        <v>64495.052179922415</v>
      </c>
      <c r="I15" s="149">
        <v>114303.65949621073</v>
      </c>
      <c r="J15" s="149">
        <v>223866.26418829366</v>
      </c>
      <c r="K15" s="149">
        <v>246631.56993370675</v>
      </c>
      <c r="L15" s="149">
        <v>136522.82999774223</v>
      </c>
      <c r="M15" s="149">
        <v>162753.20501104722</v>
      </c>
      <c r="N15" s="149">
        <v>176712.72552257613</v>
      </c>
      <c r="O15" s="149">
        <v>192587.64608779948</v>
      </c>
      <c r="P15" s="149">
        <v>201396.38231990067</v>
      </c>
      <c r="Q15" s="149">
        <v>188376.23306876107</v>
      </c>
      <c r="R15" s="149">
        <v>180383.44744407979</v>
      </c>
      <c r="S15" s="149">
        <v>184149.0509677052</v>
      </c>
      <c r="T15" s="149">
        <v>183342.86929772346</v>
      </c>
      <c r="U15" s="149">
        <v>179634.63592247255</v>
      </c>
      <c r="V15" s="149">
        <v>372376.06894706108</v>
      </c>
      <c r="W15" s="149">
        <v>412946.52207530668</v>
      </c>
      <c r="X15" s="149">
        <v>443613.6985309319</v>
      </c>
      <c r="Y15" s="149">
        <v>420090.88092639134</v>
      </c>
      <c r="Z15" s="149">
        <v>364141.07240295043</v>
      </c>
      <c r="AA15" s="149">
        <v>282773.06748375756</v>
      </c>
      <c r="AB15" s="150">
        <v>215083.85652271006</v>
      </c>
      <c r="AC15" s="151">
        <v>103174961.79290795</v>
      </c>
      <c r="AD15" s="1">
        <v>35717180.512796156</v>
      </c>
      <c r="AF15" s="1" t="s">
        <v>1</v>
      </c>
      <c r="AG15" s="1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>
        <v>99588.450858757104</v>
      </c>
      <c r="F16" s="146">
        <v>80473.069378976361</v>
      </c>
      <c r="G16" s="146">
        <v>69882.515276168648</v>
      </c>
      <c r="H16" s="146">
        <v>67775.115551297335</v>
      </c>
      <c r="I16" s="146">
        <v>85581.480514619645</v>
      </c>
      <c r="J16" s="146">
        <v>116058.46328887665</v>
      </c>
      <c r="K16" s="146">
        <v>163450.60748681723</v>
      </c>
      <c r="L16" s="146">
        <v>95973.873231462232</v>
      </c>
      <c r="M16" s="146">
        <v>142096.70375581249</v>
      </c>
      <c r="N16" s="146">
        <v>169321.22085054213</v>
      </c>
      <c r="O16" s="146">
        <v>189156.8602546961</v>
      </c>
      <c r="P16" s="146">
        <v>196886.95460711891</v>
      </c>
      <c r="Q16" s="146">
        <v>190956.02045504772</v>
      </c>
      <c r="R16" s="146">
        <v>170254.64167982628</v>
      </c>
      <c r="S16" s="146">
        <v>146277.49023764176</v>
      </c>
      <c r="T16" s="146">
        <v>135439.76026200972</v>
      </c>
      <c r="U16" s="146">
        <v>128427.07929610871</v>
      </c>
      <c r="V16" s="146">
        <v>331350.4908815464</v>
      </c>
      <c r="W16" s="146">
        <v>371798.30774273071</v>
      </c>
      <c r="X16" s="146">
        <v>399915.39669651521</v>
      </c>
      <c r="Y16" s="146">
        <v>381539.78687857371</v>
      </c>
      <c r="Z16" s="146">
        <v>340267.65108172799</v>
      </c>
      <c r="AA16" s="146">
        <v>280828.10102070071</v>
      </c>
      <c r="AB16" s="147">
        <v>227479.34749959092</v>
      </c>
      <c r="AC16" s="152">
        <v>18323117.555148661</v>
      </c>
      <c r="AD16" s="1">
        <v>6259162.4185210643</v>
      </c>
      <c r="AF16" s="1" t="s">
        <v>3</v>
      </c>
      <c r="AG16" s="1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>
        <v>99924.231008531919</v>
      </c>
      <c r="F17" s="143">
        <v>77381.826414191368</v>
      </c>
      <c r="G17" s="143">
        <v>64935.20137270444</v>
      </c>
      <c r="H17" s="143">
        <v>58838.548713417134</v>
      </c>
      <c r="I17" s="143">
        <v>61861.729776035645</v>
      </c>
      <c r="J17" s="143">
        <v>70061.524544815096</v>
      </c>
      <c r="K17" s="143">
        <v>90632.919369531708</v>
      </c>
      <c r="L17" s="143">
        <v>12140.390585756671</v>
      </c>
      <c r="M17" s="143">
        <v>58525.068052557566</v>
      </c>
      <c r="N17" s="143">
        <v>92737.13523269906</v>
      </c>
      <c r="O17" s="143">
        <v>113777.85482533442</v>
      </c>
      <c r="P17" s="143">
        <v>124468.37057594638</v>
      </c>
      <c r="Q17" s="143">
        <v>125639.05255705271</v>
      </c>
      <c r="R17" s="143">
        <v>117620.55131912242</v>
      </c>
      <c r="S17" s="143">
        <v>99555.791382717289</v>
      </c>
      <c r="T17" s="143">
        <v>87022.393949853184</v>
      </c>
      <c r="U17" s="143">
        <v>81993.609892748762</v>
      </c>
      <c r="V17" s="143">
        <v>292670.9902869619</v>
      </c>
      <c r="W17" s="143">
        <v>346161.02598478249</v>
      </c>
      <c r="X17" s="143">
        <v>389001.01126126281</v>
      </c>
      <c r="Y17" s="143">
        <v>376618.2800227867</v>
      </c>
      <c r="Z17" s="143">
        <v>325633.19518932345</v>
      </c>
      <c r="AA17" s="143">
        <v>251983.34347804234</v>
      </c>
      <c r="AB17" s="144">
        <v>192544.94194213237</v>
      </c>
      <c r="AC17" s="153">
        <v>14446915.95095323</v>
      </c>
      <c r="AD17" s="1">
        <v>3653920.8734951541</v>
      </c>
      <c r="AF17" s="1" t="s">
        <v>2</v>
      </c>
      <c r="AG17" s="1">
        <v>2</v>
      </c>
    </row>
    <row r="18" spans="1:33" ht="15.75" thickBot="1" x14ac:dyDescent="0.25">
      <c r="A18" s="192"/>
      <c r="B18" s="195"/>
      <c r="C18" s="112" t="s">
        <v>34</v>
      </c>
      <c r="D18" s="113">
        <v>28</v>
      </c>
      <c r="E18" s="109">
        <v>2484767.1990919234</v>
      </c>
      <c r="F18" s="109">
        <v>1987213.9344836953</v>
      </c>
      <c r="G18" s="109">
        <v>1748107.0700286478</v>
      </c>
      <c r="H18" s="109">
        <v>1796355.7006573062</v>
      </c>
      <c r="I18" s="109">
        <v>2875846.0310868355</v>
      </c>
      <c r="J18" s="109">
        <v>5221805.23510064</v>
      </c>
      <c r="K18" s="109">
        <v>5948965.5060995314</v>
      </c>
      <c r="L18" s="109">
        <v>3162913.6552237198</v>
      </c>
      <c r="M18" s="109">
        <v>4057551.1874544243</v>
      </c>
      <c r="N18" s="109">
        <v>4582487.9347844878</v>
      </c>
      <c r="O18" s="109">
        <v>5063491.782076112</v>
      </c>
      <c r="P18" s="109">
        <v>5313348.947130274</v>
      </c>
      <c r="Q18" s="109">
        <v>5033904.9534236239</v>
      </c>
      <c r="R18" s="109">
        <v>4759169.7208773904</v>
      </c>
      <c r="S18" s="109">
        <v>4666314.1458355403</v>
      </c>
      <c r="T18" s="109">
        <v>4556706.0028019212</v>
      </c>
      <c r="U18" s="109">
        <v>4434375.4752048813</v>
      </c>
      <c r="V18" s="109">
        <v>9943607.3036152534</v>
      </c>
      <c r="W18" s="109">
        <v>11130767.776416186</v>
      </c>
      <c r="X18" s="109">
        <v>12027939.602449751</v>
      </c>
      <c r="Y18" s="109">
        <v>11434449.886133268</v>
      </c>
      <c r="Z18" s="109">
        <v>9946424.8331432138</v>
      </c>
      <c r="AA18" s="109">
        <v>7786707.1276701242</v>
      </c>
      <c r="AB18" s="142">
        <v>5981774.2882210938</v>
      </c>
      <c r="AC18" s="152">
        <v>135944995.29900986</v>
      </c>
      <c r="AD18" s="152">
        <v>45630263.804812372</v>
      </c>
    </row>
    <row r="19" spans="1:33" ht="15" x14ac:dyDescent="0.2">
      <c r="A19" s="193">
        <v>50100</v>
      </c>
      <c r="B19" s="194">
        <v>142857941.32203451</v>
      </c>
      <c r="C19" s="94" t="s">
        <v>35</v>
      </c>
      <c r="D19" s="95">
        <v>21</v>
      </c>
      <c r="E19" s="148">
        <v>80210.154309800142</v>
      </c>
      <c r="F19" s="149">
        <v>63527.814572649906</v>
      </c>
      <c r="G19" s="149">
        <v>56436.163409714776</v>
      </c>
      <c r="H19" s="149">
        <v>60493.923419161139</v>
      </c>
      <c r="I19" s="149">
        <v>106266.03796314049</v>
      </c>
      <c r="J19" s="149">
        <v>202133.21342141306</v>
      </c>
      <c r="K19" s="149">
        <v>230653.92822511203</v>
      </c>
      <c r="L19" s="149">
        <v>134207.17529399609</v>
      </c>
      <c r="M19" s="149">
        <v>160259.8081085943</v>
      </c>
      <c r="N19" s="149">
        <v>173321.64608665337</v>
      </c>
      <c r="O19" s="149">
        <v>187317.92533148569</v>
      </c>
      <c r="P19" s="149">
        <v>197563.5286083626</v>
      </c>
      <c r="Q19" s="149">
        <v>187204.79183557173</v>
      </c>
      <c r="R19" s="149">
        <v>178075.33555000025</v>
      </c>
      <c r="S19" s="149">
        <v>180543.94413190029</v>
      </c>
      <c r="T19" s="149">
        <v>179506.58444900883</v>
      </c>
      <c r="U19" s="149">
        <v>175589.06779432463</v>
      </c>
      <c r="V19" s="149">
        <v>363230.22610410542</v>
      </c>
      <c r="W19" s="149">
        <v>403020.35970736726</v>
      </c>
      <c r="X19" s="149">
        <v>426589.42337123642</v>
      </c>
      <c r="Y19" s="149">
        <v>404338.63012859807</v>
      </c>
      <c r="Z19" s="149">
        <v>350314.81477038155</v>
      </c>
      <c r="AA19" s="149">
        <v>274346.40889335278</v>
      </c>
      <c r="AB19" s="150">
        <v>209150.54619838158</v>
      </c>
      <c r="AC19" s="151">
        <v>104670330.48537058</v>
      </c>
      <c r="AD19" s="1">
        <v>36825385.950987853</v>
      </c>
      <c r="AF19" s="1" t="s">
        <v>1</v>
      </c>
      <c r="AG19" s="1">
        <v>3</v>
      </c>
    </row>
    <row r="20" spans="1:33" ht="15" x14ac:dyDescent="0.2">
      <c r="A20" s="191"/>
      <c r="B20" s="194"/>
      <c r="C20" s="100" t="s">
        <v>36</v>
      </c>
      <c r="D20" s="101">
        <v>4</v>
      </c>
      <c r="E20" s="145">
        <v>92236.091064824344</v>
      </c>
      <c r="F20" s="146">
        <v>72734.278937917785</v>
      </c>
      <c r="G20" s="146">
        <v>63235.946813978575</v>
      </c>
      <c r="H20" s="146">
        <v>63100.970815779707</v>
      </c>
      <c r="I20" s="146">
        <v>81139.047707512917</v>
      </c>
      <c r="J20" s="146">
        <v>108834.55192434038</v>
      </c>
      <c r="K20" s="146">
        <v>155334.75214887556</v>
      </c>
      <c r="L20" s="146">
        <v>94035.826965496337</v>
      </c>
      <c r="M20" s="146">
        <v>138134.47226707244</v>
      </c>
      <c r="N20" s="146">
        <v>163809.41496775273</v>
      </c>
      <c r="O20" s="146">
        <v>180098.14233828353</v>
      </c>
      <c r="P20" s="146">
        <v>190745.50698337195</v>
      </c>
      <c r="Q20" s="146">
        <v>184227.18911534257</v>
      </c>
      <c r="R20" s="146">
        <v>164304.87516564451</v>
      </c>
      <c r="S20" s="146">
        <v>145940.29326580462</v>
      </c>
      <c r="T20" s="146">
        <v>132903.18906874763</v>
      </c>
      <c r="U20" s="146">
        <v>123802.85494739629</v>
      </c>
      <c r="V20" s="146">
        <v>319502.24440440343</v>
      </c>
      <c r="W20" s="146">
        <v>359433.82528045279</v>
      </c>
      <c r="X20" s="146">
        <v>381264.42087577324</v>
      </c>
      <c r="Y20" s="146">
        <v>364064.73994032224</v>
      </c>
      <c r="Z20" s="146">
        <v>322719.41069453402</v>
      </c>
      <c r="AA20" s="146">
        <v>263883.7008485148</v>
      </c>
      <c r="AB20" s="147">
        <v>210348.00258310477</v>
      </c>
      <c r="AC20" s="152">
        <v>17503334.996500988</v>
      </c>
      <c r="AD20" s="1">
        <v>6072007.0603396501</v>
      </c>
      <c r="AF20" s="1" t="s">
        <v>3</v>
      </c>
      <c r="AG20" s="1">
        <v>3</v>
      </c>
    </row>
    <row r="21" spans="1:33" ht="15" x14ac:dyDescent="0.2">
      <c r="A21" s="191"/>
      <c r="B21" s="194"/>
      <c r="C21" s="106" t="s">
        <v>37</v>
      </c>
      <c r="D21" s="107">
        <v>6</v>
      </c>
      <c r="E21" s="143">
        <v>89062.737801093768</v>
      </c>
      <c r="F21" s="143">
        <v>69056.472153332768</v>
      </c>
      <c r="G21" s="143">
        <v>57693.771410055939</v>
      </c>
      <c r="H21" s="143">
        <v>51874.990427664612</v>
      </c>
      <c r="I21" s="143">
        <v>56178.739823778444</v>
      </c>
      <c r="J21" s="143">
        <v>64225.90131344003</v>
      </c>
      <c r="K21" s="143">
        <v>84713.136150162129</v>
      </c>
      <c r="L21" s="143">
        <v>13979.656718016238</v>
      </c>
      <c r="M21" s="143">
        <v>60529.452269976086</v>
      </c>
      <c r="N21" s="143">
        <v>94209.831380228105</v>
      </c>
      <c r="O21" s="143">
        <v>114041.10338362888</v>
      </c>
      <c r="P21" s="143">
        <v>124553.21536417074</v>
      </c>
      <c r="Q21" s="143">
        <v>123322.46550135642</v>
      </c>
      <c r="R21" s="143">
        <v>113802.92263264554</v>
      </c>
      <c r="S21" s="143">
        <v>95301.6316596822</v>
      </c>
      <c r="T21" s="143">
        <v>83775.88495057539</v>
      </c>
      <c r="U21" s="143">
        <v>79877.358676922857</v>
      </c>
      <c r="V21" s="143">
        <v>281959.99051669572</v>
      </c>
      <c r="W21" s="143">
        <v>333803.66765633371</v>
      </c>
      <c r="X21" s="143">
        <v>367862.24222790624</v>
      </c>
      <c r="Y21" s="143">
        <v>353807.36612756795</v>
      </c>
      <c r="Z21" s="143">
        <v>306399.61515470129</v>
      </c>
      <c r="AA21" s="143">
        <v>240372.61590899623</v>
      </c>
      <c r="AB21" s="144">
        <v>186974.53748489017</v>
      </c>
      <c r="AC21" s="153">
        <v>20684275.840162929</v>
      </c>
      <c r="AD21" s="1">
        <v>5420361.1352232145</v>
      </c>
      <c r="AF21" s="1" t="s">
        <v>2</v>
      </c>
      <c r="AG21" s="1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>
        <v>2587734.031571663</v>
      </c>
      <c r="F22" s="109">
        <v>2039360.0546973157</v>
      </c>
      <c r="G22" s="109">
        <v>1784265.84732026</v>
      </c>
      <c r="H22" s="109">
        <v>1834026.2176314904</v>
      </c>
      <c r="I22" s="109">
        <v>2893215.426998673</v>
      </c>
      <c r="J22" s="109">
        <v>5065491.0974276764</v>
      </c>
      <c r="K22" s="109">
        <v>5973350.3182238266</v>
      </c>
      <c r="L22" s="109">
        <v>3278371.9293440003</v>
      </c>
      <c r="M22" s="109">
        <v>4281170.5729686264</v>
      </c>
      <c r="N22" s="109">
        <v>4860251.2159721004</v>
      </c>
      <c r="O22" s="109">
        <v>5338315.6216161065</v>
      </c>
      <c r="P22" s="109">
        <v>5659135.4208941264</v>
      </c>
      <c r="Q22" s="109">
        <v>5408144.1780165145</v>
      </c>
      <c r="R22" s="109">
        <v>5079619.083008456</v>
      </c>
      <c r="S22" s="109">
        <v>4946993.789791218</v>
      </c>
      <c r="T22" s="109">
        <v>4803906.3394076284</v>
      </c>
      <c r="U22" s="109">
        <v>4661845.9955319399</v>
      </c>
      <c r="V22" s="109">
        <v>10597603.668904003</v>
      </c>
      <c r="W22" s="109">
        <v>11903984.860914527</v>
      </c>
      <c r="X22" s="109">
        <v>12690609.027666494</v>
      </c>
      <c r="Y22" s="109">
        <v>12070214.389227256</v>
      </c>
      <c r="Z22" s="109">
        <v>10485886.443884356</v>
      </c>
      <c r="AA22" s="109">
        <v>8259045.0856084451</v>
      </c>
      <c r="AB22" s="142">
        <v>6355400.7054077722</v>
      </c>
      <c r="AC22" s="152">
        <v>142857941.32203448</v>
      </c>
      <c r="AD22" s="152">
        <v>48317754.146550722</v>
      </c>
    </row>
    <row r="23" spans="1:33" ht="15" x14ac:dyDescent="0.2">
      <c r="A23" s="193">
        <v>50131</v>
      </c>
      <c r="B23" s="194">
        <v>136577406.07284671</v>
      </c>
      <c r="C23" s="94" t="s">
        <v>35</v>
      </c>
      <c r="D23" s="95">
        <v>20</v>
      </c>
      <c r="E23" s="148">
        <v>81083.885843390162</v>
      </c>
      <c r="F23" s="149">
        <v>64021.870454530697</v>
      </c>
      <c r="G23" s="149">
        <v>57278.72243973102</v>
      </c>
      <c r="H23" s="149">
        <v>61388.329864046107</v>
      </c>
      <c r="I23" s="149">
        <v>106534.03687516991</v>
      </c>
      <c r="J23" s="149">
        <v>196745.13592738882</v>
      </c>
      <c r="K23" s="149">
        <v>228306.77719112922</v>
      </c>
      <c r="L23" s="149">
        <v>137941.71248400866</v>
      </c>
      <c r="M23" s="149">
        <v>164069.88295166215</v>
      </c>
      <c r="N23" s="149">
        <v>177090.41522943563</v>
      </c>
      <c r="O23" s="149">
        <v>190937.69388496815</v>
      </c>
      <c r="P23" s="149">
        <v>199457.29137854095</v>
      </c>
      <c r="Q23" s="149">
        <v>190277.4942663027</v>
      </c>
      <c r="R23" s="149">
        <v>180902.96712608801</v>
      </c>
      <c r="S23" s="149">
        <v>182233.77022354436</v>
      </c>
      <c r="T23" s="149">
        <v>180564.47822818515</v>
      </c>
      <c r="U23" s="149">
        <v>174501.59920784825</v>
      </c>
      <c r="V23" s="149">
        <v>362382.51082906063</v>
      </c>
      <c r="W23" s="149">
        <v>409964.19454719266</v>
      </c>
      <c r="X23" s="149">
        <v>427359.09878001671</v>
      </c>
      <c r="Y23" s="149">
        <v>404241.70609909785</v>
      </c>
      <c r="Z23" s="149">
        <v>349497.47025469353</v>
      </c>
      <c r="AA23" s="149">
        <v>274641.80750436999</v>
      </c>
      <c r="AB23" s="150">
        <v>211369.60172115028</v>
      </c>
      <c r="AC23" s="151">
        <v>100255849.06623103</v>
      </c>
      <c r="AD23" s="1">
        <v>35559546.099611685</v>
      </c>
      <c r="AF23" s="1" t="s">
        <v>1</v>
      </c>
      <c r="AG23" s="1">
        <v>4</v>
      </c>
    </row>
    <row r="24" spans="1:33" ht="15" x14ac:dyDescent="0.2">
      <c r="A24" s="191"/>
      <c r="B24" s="194"/>
      <c r="C24" s="100" t="s">
        <v>36</v>
      </c>
      <c r="D24" s="101">
        <v>4</v>
      </c>
      <c r="E24" s="145">
        <v>88532.243536876922</v>
      </c>
      <c r="F24" s="146">
        <v>68428.617319843295</v>
      </c>
      <c r="G24" s="146">
        <v>58998.54977019268</v>
      </c>
      <c r="H24" s="146">
        <v>59020.13732709967</v>
      </c>
      <c r="I24" s="146">
        <v>74795.61668942128</v>
      </c>
      <c r="J24" s="146">
        <v>95237.03975157786</v>
      </c>
      <c r="K24" s="146">
        <v>140515.24855038404</v>
      </c>
      <c r="L24" s="146">
        <v>80198.066477772882</v>
      </c>
      <c r="M24" s="146">
        <v>121445.12743962706</v>
      </c>
      <c r="N24" s="146">
        <v>151756.81006598633</v>
      </c>
      <c r="O24" s="146">
        <v>171888.97378384031</v>
      </c>
      <c r="P24" s="146">
        <v>178415.95113950328</v>
      </c>
      <c r="Q24" s="146">
        <v>175555.85724032283</v>
      </c>
      <c r="R24" s="146">
        <v>158213.28319000121</v>
      </c>
      <c r="S24" s="146">
        <v>134981.46074307759</v>
      </c>
      <c r="T24" s="146">
        <v>121898.20913073306</v>
      </c>
      <c r="U24" s="146">
        <v>114832.84490248031</v>
      </c>
      <c r="V24" s="146">
        <v>312939.01284433604</v>
      </c>
      <c r="W24" s="146">
        <v>361471.79027155152</v>
      </c>
      <c r="X24" s="146">
        <v>375015.90026653162</v>
      </c>
      <c r="Y24" s="146">
        <v>356311.33305858681</v>
      </c>
      <c r="Z24" s="146">
        <v>317939.6840500629</v>
      </c>
      <c r="AA24" s="146">
        <v>263474.329064889</v>
      </c>
      <c r="AB24" s="147">
        <v>212336.16877049932</v>
      </c>
      <c r="AC24" s="152">
        <v>16776809.021540791</v>
      </c>
      <c r="AD24" s="1">
        <v>5636746.3364533791</v>
      </c>
      <c r="AF24" s="1" t="s">
        <v>3</v>
      </c>
      <c r="AG24" s="1">
        <v>4</v>
      </c>
    </row>
    <row r="25" spans="1:33" ht="15" x14ac:dyDescent="0.2">
      <c r="A25" s="191"/>
      <c r="B25" s="194"/>
      <c r="C25" s="106" t="s">
        <v>37</v>
      </c>
      <c r="D25" s="107">
        <v>6</v>
      </c>
      <c r="E25" s="143">
        <v>87082.419024497911</v>
      </c>
      <c r="F25" s="143">
        <v>66239.778234139434</v>
      </c>
      <c r="G25" s="143">
        <v>55170.506522355798</v>
      </c>
      <c r="H25" s="143">
        <v>51413.567698100836</v>
      </c>
      <c r="I25" s="143">
        <v>55298.361854255578</v>
      </c>
      <c r="J25" s="143">
        <v>58780.235760119605</v>
      </c>
      <c r="K25" s="143">
        <v>79801.506158895019</v>
      </c>
      <c r="L25" s="143">
        <v>10135.25278839708</v>
      </c>
      <c r="M25" s="143">
        <v>48836.377221475348</v>
      </c>
      <c r="N25" s="143">
        <v>79547.089946107924</v>
      </c>
      <c r="O25" s="143">
        <v>99394.821003541176</v>
      </c>
      <c r="P25" s="143">
        <v>109855.13116723573</v>
      </c>
      <c r="Q25" s="143">
        <v>113325.16328108705</v>
      </c>
      <c r="R25" s="143">
        <v>105130.85944253142</v>
      </c>
      <c r="S25" s="143">
        <v>86389.775999982056</v>
      </c>
      <c r="T25" s="143">
        <v>73538.093711396854</v>
      </c>
      <c r="U25" s="143">
        <v>68524.633205153223</v>
      </c>
      <c r="V25" s="143">
        <v>268843.13519236021</v>
      </c>
      <c r="W25" s="143">
        <v>321337.61546300811</v>
      </c>
      <c r="X25" s="143">
        <v>353965.12705394201</v>
      </c>
      <c r="Y25" s="143">
        <v>341868.31178556359</v>
      </c>
      <c r="Z25" s="143">
        <v>299280.92418203509</v>
      </c>
      <c r="AA25" s="143">
        <v>237507.86212222814</v>
      </c>
      <c r="AB25" s="144">
        <v>186191.44869406958</v>
      </c>
      <c r="AC25" s="153">
        <v>19544747.985074874</v>
      </c>
      <c r="AD25" s="1">
        <v>4768063.1866014479</v>
      </c>
      <c r="AF25" s="1" t="s">
        <v>2</v>
      </c>
      <c r="AG25" s="1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>
        <v>2498301.2051622984</v>
      </c>
      <c r="F26" s="109">
        <v>1951590.5477748236</v>
      </c>
      <c r="G26" s="109">
        <v>1712591.6870095257</v>
      </c>
      <c r="H26" s="109">
        <v>1772328.552777926</v>
      </c>
      <c r="I26" s="109">
        <v>2761653.3753866167</v>
      </c>
      <c r="J26" s="109">
        <v>4668532.2921148054</v>
      </c>
      <c r="K26" s="109">
        <v>5607005.5749774911</v>
      </c>
      <c r="L26" s="109">
        <v>3140438.0323216473</v>
      </c>
      <c r="M26" s="109">
        <v>4060196.4321206035</v>
      </c>
      <c r="N26" s="109">
        <v>4626118.0845293058</v>
      </c>
      <c r="O26" s="109">
        <v>5102678.698855971</v>
      </c>
      <c r="P26" s="109">
        <v>5361940.4191322466</v>
      </c>
      <c r="Q26" s="109">
        <v>5187724.2939738669</v>
      </c>
      <c r="R26" s="109">
        <v>4881697.6319369534</v>
      </c>
      <c r="S26" s="109">
        <v>4702939.9034430897</v>
      </c>
      <c r="T26" s="109">
        <v>4540110.963355016</v>
      </c>
      <c r="U26" s="109">
        <v>4360511.1629978055</v>
      </c>
      <c r="V26" s="109">
        <v>10112465.079112718</v>
      </c>
      <c r="W26" s="109">
        <v>11573196.744808108</v>
      </c>
      <c r="X26" s="109">
        <v>12171036.338990111</v>
      </c>
      <c r="Y26" s="109">
        <v>11561289.324929686</v>
      </c>
      <c r="Z26" s="109">
        <v>10057393.686386334</v>
      </c>
      <c r="AA26" s="109">
        <v>7971780.6390803233</v>
      </c>
      <c r="AB26" s="142">
        <v>6193885.4016694203</v>
      </c>
      <c r="AC26" s="152">
        <v>136577406.07284668</v>
      </c>
      <c r="AD26" s="152">
        <v>45964355.622666508</v>
      </c>
    </row>
    <row r="27" spans="1:33" ht="15" x14ac:dyDescent="0.2">
      <c r="A27" s="193">
        <v>50161</v>
      </c>
      <c r="B27" s="194">
        <v>141603733.66871572</v>
      </c>
      <c r="C27" s="94" t="s">
        <v>35</v>
      </c>
      <c r="D27" s="95">
        <v>19</v>
      </c>
      <c r="E27" s="148">
        <v>80571.442599891903</v>
      </c>
      <c r="F27" s="149">
        <v>63701.862891893892</v>
      </c>
      <c r="G27" s="149">
        <v>56962.440162744395</v>
      </c>
      <c r="H27" s="149">
        <v>61722.474718913865</v>
      </c>
      <c r="I27" s="149">
        <v>108162.01425881818</v>
      </c>
      <c r="J27" s="149">
        <v>201123.27230021617</v>
      </c>
      <c r="K27" s="149">
        <v>230355.02894109357</v>
      </c>
      <c r="L27" s="149">
        <v>139039.69113444269</v>
      </c>
      <c r="M27" s="149">
        <v>165020.48499321894</v>
      </c>
      <c r="N27" s="149">
        <v>177143.75963091556</v>
      </c>
      <c r="O27" s="149">
        <v>191168.10008990817</v>
      </c>
      <c r="P27" s="149">
        <v>199902.97506604416</v>
      </c>
      <c r="Q27" s="149">
        <v>188738.23076248722</v>
      </c>
      <c r="R27" s="149">
        <v>179157.09190480702</v>
      </c>
      <c r="S27" s="149">
        <v>180986.21625774904</v>
      </c>
      <c r="T27" s="149">
        <v>181122.1825088053</v>
      </c>
      <c r="U27" s="149">
        <v>175387.93858940841</v>
      </c>
      <c r="V27" s="149">
        <v>364539.67553569895</v>
      </c>
      <c r="W27" s="149">
        <v>409887.06280599616</v>
      </c>
      <c r="X27" s="149">
        <v>428875.00126114127</v>
      </c>
      <c r="Y27" s="149">
        <v>404592.34352708317</v>
      </c>
      <c r="Z27" s="149">
        <v>349505.20807496953</v>
      </c>
      <c r="AA27" s="149">
        <v>274661.70529257687</v>
      </c>
      <c r="AB27" s="150">
        <v>210996.08649185597</v>
      </c>
      <c r="AC27" s="151">
        <v>95443123.50621292</v>
      </c>
      <c r="AD27" s="1">
        <v>33775666.747817948</v>
      </c>
      <c r="AF27" s="1" t="s">
        <v>1</v>
      </c>
      <c r="AG27" s="1">
        <v>5</v>
      </c>
    </row>
    <row r="28" spans="1:33" ht="15" x14ac:dyDescent="0.2">
      <c r="A28" s="191"/>
      <c r="B28" s="194"/>
      <c r="C28" s="100" t="s">
        <v>36</v>
      </c>
      <c r="D28" s="101">
        <v>5</v>
      </c>
      <c r="E28" s="145">
        <v>90890.182582710942</v>
      </c>
      <c r="F28" s="146">
        <v>71217.129375078817</v>
      </c>
      <c r="G28" s="146">
        <v>62369.851859313683</v>
      </c>
      <c r="H28" s="146">
        <v>60755.225443848503</v>
      </c>
      <c r="I28" s="146">
        <v>78653.325692604179</v>
      </c>
      <c r="J28" s="146">
        <v>100171.4888915083</v>
      </c>
      <c r="K28" s="146">
        <v>150150.09816377223</v>
      </c>
      <c r="L28" s="146">
        <v>91790.469930926964</v>
      </c>
      <c r="M28" s="146">
        <v>135651.18797280797</v>
      </c>
      <c r="N28" s="146">
        <v>163438.74741240186</v>
      </c>
      <c r="O28" s="146">
        <v>180826.98534952095</v>
      </c>
      <c r="P28" s="146">
        <v>187751.70524711083</v>
      </c>
      <c r="Q28" s="146">
        <v>181799.32911742717</v>
      </c>
      <c r="R28" s="146">
        <v>161839.33673997835</v>
      </c>
      <c r="S28" s="146">
        <v>137588.55842302213</v>
      </c>
      <c r="T28" s="146">
        <v>126615.64751862112</v>
      </c>
      <c r="U28" s="146">
        <v>117161.40737166771</v>
      </c>
      <c r="V28" s="146">
        <v>313997.89729566441</v>
      </c>
      <c r="W28" s="146">
        <v>364147.11411870382</v>
      </c>
      <c r="X28" s="146">
        <v>379414.03671492275</v>
      </c>
      <c r="Y28" s="146">
        <v>363575.46411102376</v>
      </c>
      <c r="Z28" s="146">
        <v>325119.60619057604</v>
      </c>
      <c r="AA28" s="146">
        <v>269530.33922089718</v>
      </c>
      <c r="AB28" s="147">
        <v>216647.70084172804</v>
      </c>
      <c r="AC28" s="152">
        <v>21655514.177929185</v>
      </c>
      <c r="AD28" s="1">
        <v>7422316.8754174234</v>
      </c>
      <c r="AF28" s="1" t="s">
        <v>3</v>
      </c>
      <c r="AG28" s="1">
        <v>5</v>
      </c>
    </row>
    <row r="29" spans="1:33" ht="15" x14ac:dyDescent="0.2">
      <c r="A29" s="191"/>
      <c r="B29" s="194"/>
      <c r="C29" s="106" t="s">
        <v>37</v>
      </c>
      <c r="D29" s="107">
        <v>7</v>
      </c>
      <c r="E29" s="143">
        <v>90698.241871246617</v>
      </c>
      <c r="F29" s="143">
        <v>69814.524533675896</v>
      </c>
      <c r="G29" s="143">
        <v>58839.212973218579</v>
      </c>
      <c r="H29" s="143">
        <v>54517.770241343882</v>
      </c>
      <c r="I29" s="143">
        <v>58417.162377541703</v>
      </c>
      <c r="J29" s="143">
        <v>60967.627310275013</v>
      </c>
      <c r="K29" s="143">
        <v>87613.72931746133</v>
      </c>
      <c r="L29" s="143">
        <v>19974.455177518306</v>
      </c>
      <c r="M29" s="143">
        <v>65672.56611840894</v>
      </c>
      <c r="N29" s="143">
        <v>97988.910005995756</v>
      </c>
      <c r="O29" s="143">
        <v>116791.72798952408</v>
      </c>
      <c r="P29" s="143">
        <v>126725.70646990393</v>
      </c>
      <c r="Q29" s="143">
        <v>127309.8948602895</v>
      </c>
      <c r="R29" s="143">
        <v>115856.75047669921</v>
      </c>
      <c r="S29" s="143">
        <v>96258.623753858381</v>
      </c>
      <c r="T29" s="143">
        <v>82619.093110309521</v>
      </c>
      <c r="U29" s="143">
        <v>77884.137218720149</v>
      </c>
      <c r="V29" s="143">
        <v>281068.82434418745</v>
      </c>
      <c r="W29" s="143">
        <v>340043.8442658243</v>
      </c>
      <c r="X29" s="143">
        <v>369464.03517332097</v>
      </c>
      <c r="Y29" s="143">
        <v>354547.24056641466</v>
      </c>
      <c r="Z29" s="143">
        <v>309361.73794550507</v>
      </c>
      <c r="AA29" s="143">
        <v>246765.96111276335</v>
      </c>
      <c r="AB29" s="144">
        <v>191526.22058222143</v>
      </c>
      <c r="AC29" s="153">
        <v>24505095.984573595</v>
      </c>
      <c r="AD29" s="1">
        <v>6489573.0562685942</v>
      </c>
      <c r="AF29" s="1" t="s">
        <v>2</v>
      </c>
      <c r="AG29" s="1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>
        <v>2620196.0154102272</v>
      </c>
      <c r="F30" s="109">
        <v>2055122.7135571092</v>
      </c>
      <c r="G30" s="109">
        <v>1806010.1132012419</v>
      </c>
      <c r="H30" s="109">
        <v>1858127.5385680131</v>
      </c>
      <c r="I30" s="109">
        <v>2857265.0360233579</v>
      </c>
      <c r="J30" s="109">
        <v>4748973.0093335733</v>
      </c>
      <c r="K30" s="109">
        <v>5740792.1459218673</v>
      </c>
      <c r="L30" s="109">
        <v>3240527.6674516741</v>
      </c>
      <c r="M30" s="109">
        <v>4273353.1175640626</v>
      </c>
      <c r="N30" s="109">
        <v>4868847.5400913749</v>
      </c>
      <c r="O30" s="109">
        <v>5353870.9243825283</v>
      </c>
      <c r="P30" s="109">
        <v>5623994.9977797214</v>
      </c>
      <c r="Q30" s="109">
        <v>5386192.2940964196</v>
      </c>
      <c r="R30" s="109">
        <v>5024178.6832281193</v>
      </c>
      <c r="S30" s="109">
        <v>4800491.2672893507</v>
      </c>
      <c r="T30" s="109">
        <v>4652733.3570325729</v>
      </c>
      <c r="U30" s="109">
        <v>4463366.8305881396</v>
      </c>
      <c r="V30" s="109">
        <v>10463725.092065915</v>
      </c>
      <c r="W30" s="109">
        <v>11988896.673768219</v>
      </c>
      <c r="X30" s="109">
        <v>12631943.453749543</v>
      </c>
      <c r="Y30" s="109">
        <v>11986962.531534603</v>
      </c>
      <c r="Z30" s="109">
        <v>10431729.149995837</v>
      </c>
      <c r="AA30" s="109">
        <v>8293585.8244527904</v>
      </c>
      <c r="AB30" s="142">
        <v>6432847.6916294545</v>
      </c>
      <c r="AC30" s="152">
        <v>141603733.66871572</v>
      </c>
      <c r="AD30" s="152">
        <v>47687556.67950397</v>
      </c>
    </row>
    <row r="31" spans="1:33" ht="15" x14ac:dyDescent="0.2">
      <c r="A31" s="193">
        <v>50192</v>
      </c>
      <c r="B31" s="194">
        <v>135666260.10717589</v>
      </c>
      <c r="C31" s="94" t="s">
        <v>35</v>
      </c>
      <c r="D31" s="95">
        <v>19</v>
      </c>
      <c r="E31" s="148">
        <v>81177.433805988825</v>
      </c>
      <c r="F31" s="149">
        <v>64453.946496462551</v>
      </c>
      <c r="G31" s="149">
        <v>57277.140551134042</v>
      </c>
      <c r="H31" s="149">
        <v>60801.826759463947</v>
      </c>
      <c r="I31" s="149">
        <v>99195.385129550923</v>
      </c>
      <c r="J31" s="149">
        <v>173318.17017666803</v>
      </c>
      <c r="K31" s="149">
        <v>215407.10260977494</v>
      </c>
      <c r="L31" s="149">
        <v>135523.48932289027</v>
      </c>
      <c r="M31" s="149">
        <v>166243.5739266712</v>
      </c>
      <c r="N31" s="149">
        <v>182503.80628669972</v>
      </c>
      <c r="O31" s="149">
        <v>198053.15041658271</v>
      </c>
      <c r="P31" s="149">
        <v>207770.31957207582</v>
      </c>
      <c r="Q31" s="149">
        <v>197932.74701116432</v>
      </c>
      <c r="R31" s="149">
        <v>186687.84171849908</v>
      </c>
      <c r="S31" s="149">
        <v>186980.23714390123</v>
      </c>
      <c r="T31" s="149">
        <v>182851.99720620539</v>
      </c>
      <c r="U31" s="149">
        <v>175675.53182556259</v>
      </c>
      <c r="V31" s="149">
        <v>359059.13672579249</v>
      </c>
      <c r="W31" s="149">
        <v>398426.87719714671</v>
      </c>
      <c r="X31" s="149">
        <v>421353.9364488768</v>
      </c>
      <c r="Y31" s="149">
        <v>398463.72884180397</v>
      </c>
      <c r="Z31" s="149">
        <v>347289.48456784541</v>
      </c>
      <c r="AA31" s="149">
        <v>275063.5700816958</v>
      </c>
      <c r="AB31" s="150">
        <v>211781.94722074841</v>
      </c>
      <c r="AC31" s="151">
        <v>94682555.239820898</v>
      </c>
      <c r="AD31" s="1">
        <v>34584231.194174789</v>
      </c>
      <c r="AF31" s="1" t="s">
        <v>1</v>
      </c>
      <c r="AG31" s="1">
        <v>6</v>
      </c>
    </row>
    <row r="32" spans="1:33" ht="15" x14ac:dyDescent="0.2">
      <c r="A32" s="191"/>
      <c r="B32" s="194"/>
      <c r="C32" s="100" t="s">
        <v>36</v>
      </c>
      <c r="D32" s="101">
        <v>4</v>
      </c>
      <c r="E32" s="145">
        <v>94199.447485124168</v>
      </c>
      <c r="F32" s="146">
        <v>75461.35487702614</v>
      </c>
      <c r="G32" s="146">
        <v>65548.454572413582</v>
      </c>
      <c r="H32" s="146">
        <v>64798.339883106448</v>
      </c>
      <c r="I32" s="146">
        <v>81278.304635442124</v>
      </c>
      <c r="J32" s="146">
        <v>102440.68284805209</v>
      </c>
      <c r="K32" s="146">
        <v>147909.9043065437</v>
      </c>
      <c r="L32" s="146">
        <v>88832.026858218262</v>
      </c>
      <c r="M32" s="146">
        <v>133144.03036154745</v>
      </c>
      <c r="N32" s="146">
        <v>160271.2944835771</v>
      </c>
      <c r="O32" s="146">
        <v>178317.05474138306</v>
      </c>
      <c r="P32" s="146">
        <v>187039.09906644246</v>
      </c>
      <c r="Q32" s="146">
        <v>181264.57878050447</v>
      </c>
      <c r="R32" s="146">
        <v>161863.0411160056</v>
      </c>
      <c r="S32" s="146">
        <v>140130.57834393642</v>
      </c>
      <c r="T32" s="146">
        <v>127067.89100970523</v>
      </c>
      <c r="U32" s="146">
        <v>117913.218609629</v>
      </c>
      <c r="V32" s="146">
        <v>309073.46544859186</v>
      </c>
      <c r="W32" s="146">
        <v>353752.4983449048</v>
      </c>
      <c r="X32" s="146">
        <v>375120.13694968319</v>
      </c>
      <c r="Y32" s="146">
        <v>357253.77742163278</v>
      </c>
      <c r="Z32" s="146">
        <v>319090.71827318647</v>
      </c>
      <c r="AA32" s="146">
        <v>263880.62814294448</v>
      </c>
      <c r="AB32" s="147">
        <v>211294.36127430713</v>
      </c>
      <c r="AC32" s="152">
        <v>17187779.551335633</v>
      </c>
      <c r="AD32" s="1">
        <v>5903371.2534837956</v>
      </c>
      <c r="AF32" s="1" t="s">
        <v>3</v>
      </c>
      <c r="AG32" s="1">
        <v>6</v>
      </c>
    </row>
    <row r="33" spans="1:33" ht="15" x14ac:dyDescent="0.2">
      <c r="A33" s="191"/>
      <c r="B33" s="194"/>
      <c r="C33" s="106" t="s">
        <v>37</v>
      </c>
      <c r="D33" s="107">
        <v>7</v>
      </c>
      <c r="E33" s="143">
        <v>86283.165609643314</v>
      </c>
      <c r="F33" s="143">
        <v>66409.36648873509</v>
      </c>
      <c r="G33" s="143">
        <v>55544.938482345671</v>
      </c>
      <c r="H33" s="143">
        <v>51867.793570152513</v>
      </c>
      <c r="I33" s="143">
        <v>55883.188987963629</v>
      </c>
      <c r="J33" s="143">
        <v>58672.003216338162</v>
      </c>
      <c r="K33" s="143">
        <v>81083.416832092538</v>
      </c>
      <c r="L33" s="143">
        <v>12428.259145664517</v>
      </c>
      <c r="M33" s="143">
        <v>56579.198238165081</v>
      </c>
      <c r="N33" s="143">
        <v>90590.10165578303</v>
      </c>
      <c r="O33" s="143">
        <v>112887.9353519968</v>
      </c>
      <c r="P33" s="143">
        <v>126652.08576713409</v>
      </c>
      <c r="Q33" s="143">
        <v>128492.53977959388</v>
      </c>
      <c r="R33" s="143">
        <v>116987.54724830796</v>
      </c>
      <c r="S33" s="143">
        <v>94327.952893415815</v>
      </c>
      <c r="T33" s="143">
        <v>82470.028135991757</v>
      </c>
      <c r="U33" s="143">
        <v>79990.498278234489</v>
      </c>
      <c r="V33" s="143">
        <v>280862.72273017222</v>
      </c>
      <c r="W33" s="143">
        <v>328282.15266588092</v>
      </c>
      <c r="X33" s="143">
        <v>357270.0354106811</v>
      </c>
      <c r="Y33" s="143">
        <v>342443.92227078171</v>
      </c>
      <c r="Z33" s="143">
        <v>300126.83469369559</v>
      </c>
      <c r="AA33" s="143">
        <v>241518.27052847247</v>
      </c>
      <c r="AB33" s="144">
        <v>191763.94430723597</v>
      </c>
      <c r="AC33" s="153">
        <v>23795925.316019349</v>
      </c>
      <c r="AD33" s="1">
        <v>6309843.0254600123</v>
      </c>
      <c r="AF33" s="1" t="s">
        <v>2</v>
      </c>
      <c r="AG33" s="1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>
        <v>2523151.1915217876</v>
      </c>
      <c r="F34" s="109">
        <v>1991335.9683620387</v>
      </c>
      <c r="G34" s="109">
        <v>1739274.0581376208</v>
      </c>
      <c r="H34" s="109">
        <v>1777502.6229533085</v>
      </c>
      <c r="I34" s="109">
        <v>2601007.8589189816</v>
      </c>
      <c r="J34" s="109">
        <v>4113511.9872632683</v>
      </c>
      <c r="K34" s="109">
        <v>5251958.4846365461</v>
      </c>
      <c r="L34" s="109">
        <v>3017272.2185874395</v>
      </c>
      <c r="M34" s="109">
        <v>4087258.4137200983</v>
      </c>
      <c r="N34" s="109">
        <v>4742788.2089720843</v>
      </c>
      <c r="O34" s="109">
        <v>5266493.6243445817</v>
      </c>
      <c r="P34" s="109">
        <v>5582357.0685051493</v>
      </c>
      <c r="Q34" s="109">
        <v>5385228.2867912976</v>
      </c>
      <c r="R34" s="109">
        <v>5013433.9878536612</v>
      </c>
      <c r="S34" s="109">
        <v>4773442.4893637802</v>
      </c>
      <c r="T34" s="109">
        <v>4559749.7079086658</v>
      </c>
      <c r="U34" s="109">
        <v>4369421.4670718461</v>
      </c>
      <c r="V34" s="109">
        <v>10024456.51869563</v>
      </c>
      <c r="W34" s="109">
        <v>11283095.728786573</v>
      </c>
      <c r="X34" s="109">
        <v>12007095.58820216</v>
      </c>
      <c r="Y34" s="109">
        <v>11396933.413576279</v>
      </c>
      <c r="Z34" s="109">
        <v>9975750.9227376785</v>
      </c>
      <c r="AA34" s="109">
        <v>7972358.2378233057</v>
      </c>
      <c r="AB34" s="142">
        <v>6211382.0524420999</v>
      </c>
      <c r="AC34" s="152">
        <v>135666260.10717589</v>
      </c>
      <c r="AD34" s="152">
        <v>46797445.473118596</v>
      </c>
    </row>
    <row r="35" spans="1:33" ht="15" x14ac:dyDescent="0.2">
      <c r="A35" s="193">
        <v>50222</v>
      </c>
      <c r="B35" s="194">
        <v>140108556.98299345</v>
      </c>
      <c r="C35" s="94" t="s">
        <v>35</v>
      </c>
      <c r="D35" s="95">
        <v>22</v>
      </c>
      <c r="E35" s="148">
        <v>78464.784557367399</v>
      </c>
      <c r="F35" s="149">
        <v>61782.531356420805</v>
      </c>
      <c r="G35" s="149">
        <v>55021.348237445476</v>
      </c>
      <c r="H35" s="149">
        <v>58917.027542915923</v>
      </c>
      <c r="I35" s="149">
        <v>99487.182800999508</v>
      </c>
      <c r="J35" s="149">
        <v>181541.39811444408</v>
      </c>
      <c r="K35" s="149">
        <v>216846.6419556287</v>
      </c>
      <c r="L35" s="149">
        <v>130624.54309805292</v>
      </c>
      <c r="M35" s="149">
        <v>158495.76940330013</v>
      </c>
      <c r="N35" s="149">
        <v>173856.48897070141</v>
      </c>
      <c r="O35" s="149">
        <v>189357.45096761399</v>
      </c>
      <c r="P35" s="149">
        <v>197922.00743973433</v>
      </c>
      <c r="Q35" s="149">
        <v>185720.05935849747</v>
      </c>
      <c r="R35" s="149">
        <v>173677.63699607298</v>
      </c>
      <c r="S35" s="149">
        <v>168509.84442119734</v>
      </c>
      <c r="T35" s="149">
        <v>174504.56834022063</v>
      </c>
      <c r="U35" s="149">
        <v>168043.89523051865</v>
      </c>
      <c r="V35" s="149">
        <v>349608.65607016371</v>
      </c>
      <c r="W35" s="149">
        <v>384894.16395879467</v>
      </c>
      <c r="X35" s="149">
        <v>414847.50268611166</v>
      </c>
      <c r="Y35" s="149">
        <v>393306.19164381345</v>
      </c>
      <c r="Z35" s="149">
        <v>340929.06887290982</v>
      </c>
      <c r="AA35" s="149">
        <v>270140.09925125126</v>
      </c>
      <c r="AB35" s="150">
        <v>207988.98050377148</v>
      </c>
      <c r="AC35" s="151">
        <v>106358732.51911485</v>
      </c>
      <c r="AD35" s="1">
        <v>37855669.81297002</v>
      </c>
      <c r="AF35" s="1" t="s">
        <v>1</v>
      </c>
      <c r="AG35" s="1">
        <v>7</v>
      </c>
    </row>
    <row r="36" spans="1:33" ht="15" x14ac:dyDescent="0.2">
      <c r="A36" s="191"/>
      <c r="B36" s="194"/>
      <c r="C36" s="100" t="s">
        <v>36</v>
      </c>
      <c r="D36" s="101">
        <v>4</v>
      </c>
      <c r="E36" s="145">
        <v>93353.754719389559</v>
      </c>
      <c r="F36" s="146">
        <v>73666.120628517368</v>
      </c>
      <c r="G36" s="146">
        <v>62324.848924710699</v>
      </c>
      <c r="H36" s="146">
        <v>62507.105238229778</v>
      </c>
      <c r="I36" s="146">
        <v>78815.279014606029</v>
      </c>
      <c r="J36" s="146">
        <v>100850.5139711325</v>
      </c>
      <c r="K36" s="146">
        <v>146999.63991177906</v>
      </c>
      <c r="L36" s="146">
        <v>89750.803796889377</v>
      </c>
      <c r="M36" s="146">
        <v>134384.08561731802</v>
      </c>
      <c r="N36" s="146">
        <v>161091.56179827725</v>
      </c>
      <c r="O36" s="146">
        <v>178718.38549401949</v>
      </c>
      <c r="P36" s="146">
        <v>185139.62215976065</v>
      </c>
      <c r="Q36" s="146">
        <v>177530.98023752985</v>
      </c>
      <c r="R36" s="146">
        <v>156006.39349805322</v>
      </c>
      <c r="S36" s="146">
        <v>134420.22376154389</v>
      </c>
      <c r="T36" s="146">
        <v>122129.64333410152</v>
      </c>
      <c r="U36" s="146">
        <v>112462.08078597796</v>
      </c>
      <c r="V36" s="146">
        <v>304159.93087096378</v>
      </c>
      <c r="W36" s="146">
        <v>344089.00141897128</v>
      </c>
      <c r="X36" s="146">
        <v>369328.51167330757</v>
      </c>
      <c r="Y36" s="146">
        <v>355176.65170012281</v>
      </c>
      <c r="Z36" s="146">
        <v>316747.49137436028</v>
      </c>
      <c r="AA36" s="146">
        <v>262770.43756740872</v>
      </c>
      <c r="AB36" s="147">
        <v>212253.46943206244</v>
      </c>
      <c r="AC36" s="152">
        <v>16938706.147716131</v>
      </c>
      <c r="AD36" s="1">
        <v>5806535.121933884</v>
      </c>
      <c r="AF36" s="1" t="s">
        <v>3</v>
      </c>
      <c r="AG36" s="1">
        <v>7</v>
      </c>
    </row>
    <row r="37" spans="1:33" ht="15" x14ac:dyDescent="0.2">
      <c r="A37" s="191"/>
      <c r="B37" s="194"/>
      <c r="C37" s="106" t="s">
        <v>37</v>
      </c>
      <c r="D37" s="107">
        <v>5</v>
      </c>
      <c r="E37" s="143">
        <v>88015.001504276806</v>
      </c>
      <c r="F37" s="143">
        <v>68449.101272931453</v>
      </c>
      <c r="G37" s="143">
        <v>57748.913067324844</v>
      </c>
      <c r="H37" s="143">
        <v>53307.996260816355</v>
      </c>
      <c r="I37" s="143">
        <v>56561.469636739173</v>
      </c>
      <c r="J37" s="143">
        <v>60871.777106397793</v>
      </c>
      <c r="K37" s="143">
        <v>82593.344302085519</v>
      </c>
      <c r="L37" s="143">
        <v>13872.302212269735</v>
      </c>
      <c r="M37" s="143">
        <v>57608.007117056339</v>
      </c>
      <c r="N37" s="143">
        <v>91009.569163526307</v>
      </c>
      <c r="O37" s="143">
        <v>109717.97497707441</v>
      </c>
      <c r="P37" s="143">
        <v>119367.65871762708</v>
      </c>
      <c r="Q37" s="143">
        <v>119648.46797383798</v>
      </c>
      <c r="R37" s="143">
        <v>110290.08954808567</v>
      </c>
      <c r="S37" s="143">
        <v>91657.137562028758</v>
      </c>
      <c r="T37" s="143">
        <v>79773.426344903259</v>
      </c>
      <c r="U37" s="143">
        <v>74884.040864370152</v>
      </c>
      <c r="V37" s="143">
        <v>271554.6551694157</v>
      </c>
      <c r="W37" s="143">
        <v>321464.85589512571</v>
      </c>
      <c r="X37" s="143">
        <v>357840.83261628193</v>
      </c>
      <c r="Y37" s="143">
        <v>345444.2742329886</v>
      </c>
      <c r="Z37" s="143">
        <v>302937.15292146726</v>
      </c>
      <c r="AA37" s="143">
        <v>239777.71599608276</v>
      </c>
      <c r="AB37" s="144">
        <v>187827.89876978652</v>
      </c>
      <c r="AC37" s="153">
        <v>16811118.316162501</v>
      </c>
      <c r="AD37" s="1">
        <v>4339143.3724038992</v>
      </c>
      <c r="AF37" s="1" t="s">
        <v>2</v>
      </c>
      <c r="AG37" s="1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>
        <v>2539715.2866610251</v>
      </c>
      <c r="F38" s="109">
        <v>1996125.6787199844</v>
      </c>
      <c r="G38" s="109">
        <v>1748513.6222592674</v>
      </c>
      <c r="H38" s="109">
        <v>1812743.0082011514</v>
      </c>
      <c r="I38" s="109">
        <v>2786786.4858641089</v>
      </c>
      <c r="J38" s="109">
        <v>4701671.6999342889</v>
      </c>
      <c r="K38" s="109">
        <v>5771591.4041813752</v>
      </c>
      <c r="L38" s="109">
        <v>3302104.6744060703</v>
      </c>
      <c r="M38" s="109">
        <v>4312483.3049271563</v>
      </c>
      <c r="N38" s="109">
        <v>4924256.8503661714</v>
      </c>
      <c r="O38" s="109">
        <v>5429327.338148958</v>
      </c>
      <c r="P38" s="109">
        <v>5691680.9459013334</v>
      </c>
      <c r="Q38" s="109">
        <v>5394207.5667062532</v>
      </c>
      <c r="R38" s="109">
        <v>4996384.0356462467</v>
      </c>
      <c r="S38" s="109">
        <v>4703183.1601226609</v>
      </c>
      <c r="T38" s="109">
        <v>4726486.2085457761</v>
      </c>
      <c r="U38" s="109">
        <v>4521234.222537173</v>
      </c>
      <c r="V38" s="109">
        <v>10265803.432874536</v>
      </c>
      <c r="W38" s="109">
        <v>11451351.892244998</v>
      </c>
      <c r="X38" s="109">
        <v>12393163.268869096</v>
      </c>
      <c r="Y38" s="109">
        <v>11800664.194129329</v>
      </c>
      <c r="Z38" s="109">
        <v>10282115.245308794</v>
      </c>
      <c r="AA38" s="109">
        <v>8193052.5137775764</v>
      </c>
      <c r="AB38" s="142">
        <v>6363910.9426601557</v>
      </c>
      <c r="AC38" s="152">
        <v>140108556.98299348</v>
      </c>
      <c r="AD38" s="152">
        <v>48001348.307307802</v>
      </c>
    </row>
    <row r="39" spans="1:33" ht="15" x14ac:dyDescent="0.2">
      <c r="A39" s="193">
        <v>50253</v>
      </c>
      <c r="B39" s="194">
        <v>140818422.57315609</v>
      </c>
      <c r="C39" s="94" t="s">
        <v>35</v>
      </c>
      <c r="D39" s="95">
        <v>19</v>
      </c>
      <c r="E39" s="148">
        <v>80242.579247902351</v>
      </c>
      <c r="F39" s="149">
        <v>63776.856489228296</v>
      </c>
      <c r="G39" s="149">
        <v>56965.02961545701</v>
      </c>
      <c r="H39" s="149">
        <v>61797.989163703358</v>
      </c>
      <c r="I39" s="149">
        <v>108965.55572294023</v>
      </c>
      <c r="J39" s="149">
        <v>205456.16845903045</v>
      </c>
      <c r="K39" s="149">
        <v>232427.63589415909</v>
      </c>
      <c r="L39" s="149">
        <v>136809.28605922087</v>
      </c>
      <c r="M39" s="149">
        <v>161945.56517717871</v>
      </c>
      <c r="N39" s="149">
        <v>175110.10765905111</v>
      </c>
      <c r="O39" s="149">
        <v>189878.96512000196</v>
      </c>
      <c r="P39" s="149">
        <v>198422.11480859935</v>
      </c>
      <c r="Q39" s="149">
        <v>185044.69321945126</v>
      </c>
      <c r="R39" s="149">
        <v>176078.0846892063</v>
      </c>
      <c r="S39" s="149">
        <v>179373.5684653809</v>
      </c>
      <c r="T39" s="149">
        <v>177972.32182932849</v>
      </c>
      <c r="U39" s="149">
        <v>173535.06550266189</v>
      </c>
      <c r="V39" s="149">
        <v>356465.13922903634</v>
      </c>
      <c r="W39" s="149">
        <v>398291.96336992487</v>
      </c>
      <c r="X39" s="149">
        <v>424376.76289244596</v>
      </c>
      <c r="Y39" s="149">
        <v>403025.49860905029</v>
      </c>
      <c r="Z39" s="149">
        <v>348108.33414006745</v>
      </c>
      <c r="AA39" s="149">
        <v>274403.94506102114</v>
      </c>
      <c r="AB39" s="150">
        <v>211435.01711953621</v>
      </c>
      <c r="AC39" s="151">
        <v>94618256.703328088</v>
      </c>
      <c r="AD39" s="1">
        <v>33329225.67807154</v>
      </c>
      <c r="AF39" s="1" t="s">
        <v>1</v>
      </c>
      <c r="AG39" s="1">
        <v>8</v>
      </c>
    </row>
    <row r="40" spans="1:33" ht="15" x14ac:dyDescent="0.2">
      <c r="A40" s="191"/>
      <c r="B40" s="194"/>
      <c r="C40" s="100" t="s">
        <v>36</v>
      </c>
      <c r="D40" s="101">
        <v>5</v>
      </c>
      <c r="E40" s="145">
        <v>96021.086685087808</v>
      </c>
      <c r="F40" s="146">
        <v>75237.144744810968</v>
      </c>
      <c r="G40" s="146">
        <v>65379.521256789893</v>
      </c>
      <c r="H40" s="146">
        <v>64628.720109258582</v>
      </c>
      <c r="I40" s="146">
        <v>81623.78720862414</v>
      </c>
      <c r="J40" s="146">
        <v>105555.63268464552</v>
      </c>
      <c r="K40" s="146">
        <v>150600.19981050323</v>
      </c>
      <c r="L40" s="146">
        <v>92469.037370810125</v>
      </c>
      <c r="M40" s="146">
        <v>136647.10248390137</v>
      </c>
      <c r="N40" s="146">
        <v>163413.9913721687</v>
      </c>
      <c r="O40" s="146">
        <v>179493.75027950198</v>
      </c>
      <c r="P40" s="146">
        <v>187623.05125883085</v>
      </c>
      <c r="Q40" s="146">
        <v>179315.59336488703</v>
      </c>
      <c r="R40" s="146">
        <v>160043.31199807313</v>
      </c>
      <c r="S40" s="146">
        <v>138618.04171866024</v>
      </c>
      <c r="T40" s="146">
        <v>125388.88452526022</v>
      </c>
      <c r="U40" s="146">
        <v>115876.34286925511</v>
      </c>
      <c r="V40" s="146">
        <v>308666.77392458275</v>
      </c>
      <c r="W40" s="146">
        <v>353857.61628888967</v>
      </c>
      <c r="X40" s="146">
        <v>376357.23699918512</v>
      </c>
      <c r="Y40" s="146">
        <v>359232.45848729735</v>
      </c>
      <c r="Z40" s="146">
        <v>320583.20343581709</v>
      </c>
      <c r="AA40" s="146">
        <v>266654.80961444817</v>
      </c>
      <c r="AB40" s="147">
        <v>213299.58100413409</v>
      </c>
      <c r="AC40" s="152">
        <v>21582934.397477116</v>
      </c>
      <c r="AD40" s="1">
        <v>7394445.5362067446</v>
      </c>
      <c r="AF40" s="1" t="s">
        <v>3</v>
      </c>
      <c r="AG40" s="1">
        <v>8</v>
      </c>
    </row>
    <row r="41" spans="1:33" ht="15" x14ac:dyDescent="0.2">
      <c r="A41" s="191"/>
      <c r="B41" s="194"/>
      <c r="C41" s="106" t="s">
        <v>37</v>
      </c>
      <c r="D41" s="107">
        <v>7</v>
      </c>
      <c r="E41" s="143">
        <v>91890.205223111756</v>
      </c>
      <c r="F41" s="143">
        <v>71877.39862522039</v>
      </c>
      <c r="G41" s="143">
        <v>60893.648882266098</v>
      </c>
      <c r="H41" s="143">
        <v>57038.329551279487</v>
      </c>
      <c r="I41" s="143">
        <v>61531.931676538712</v>
      </c>
      <c r="J41" s="143">
        <v>68146.078770449705</v>
      </c>
      <c r="K41" s="143">
        <v>88438.668237637627</v>
      </c>
      <c r="L41" s="143">
        <v>20142.363643605069</v>
      </c>
      <c r="M41" s="143">
        <v>65253.554470466261</v>
      </c>
      <c r="N41" s="143">
        <v>98450.747711350472</v>
      </c>
      <c r="O41" s="143">
        <v>118865.09781929651</v>
      </c>
      <c r="P41" s="143">
        <v>130596.27336823483</v>
      </c>
      <c r="Q41" s="143">
        <v>129500.0884364896</v>
      </c>
      <c r="R41" s="143">
        <v>118551.78316275653</v>
      </c>
      <c r="S41" s="143">
        <v>99075.634792343291</v>
      </c>
      <c r="T41" s="143">
        <v>84705.767425844431</v>
      </c>
      <c r="U41" s="143">
        <v>78207.57570097463</v>
      </c>
      <c r="V41" s="143">
        <v>277180.17293405754</v>
      </c>
      <c r="W41" s="143">
        <v>330826.39784789149</v>
      </c>
      <c r="X41" s="143">
        <v>366404.33020075492</v>
      </c>
      <c r="Y41" s="143">
        <v>354012.11007457966</v>
      </c>
      <c r="Z41" s="143">
        <v>307628.54507836432</v>
      </c>
      <c r="AA41" s="143">
        <v>244881.47181078925</v>
      </c>
      <c r="AB41" s="144">
        <v>192649.17774867956</v>
      </c>
      <c r="AC41" s="153">
        <v>24617231.472350877</v>
      </c>
      <c r="AD41" s="1">
        <v>6603442.2057195324</v>
      </c>
      <c r="AF41" s="1" t="s">
        <v>2</v>
      </c>
      <c r="AG41" s="1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>
        <v>2647945.875697366</v>
      </c>
      <c r="F42" s="109">
        <v>2091087.787395935</v>
      </c>
      <c r="G42" s="109">
        <v>1835488.7111534954</v>
      </c>
      <c r="H42" s="109">
        <v>1896573.7015156131</v>
      </c>
      <c r="I42" s="109">
        <v>2909188.0165147563</v>
      </c>
      <c r="J42" s="109">
        <v>4908467.9155379534</v>
      </c>
      <c r="K42" s="109">
        <v>5788196.7587050023</v>
      </c>
      <c r="L42" s="109">
        <v>3202718.1674844828</v>
      </c>
      <c r="M42" s="109">
        <v>4216976.1320791664</v>
      </c>
      <c r="N42" s="109">
        <v>4833317.2363622673</v>
      </c>
      <c r="O42" s="109">
        <v>5337224.7734126225</v>
      </c>
      <c r="P42" s="109">
        <v>5622309.3512351857</v>
      </c>
      <c r="Q42" s="109">
        <v>5318927.7570494367</v>
      </c>
      <c r="R42" s="109">
        <v>4975562.6512245806</v>
      </c>
      <c r="S42" s="109">
        <v>4794717.4529819414</v>
      </c>
      <c r="T42" s="109">
        <v>4601358.9093644535</v>
      </c>
      <c r="U42" s="109">
        <v>4424000.9888036735</v>
      </c>
      <c r="V42" s="109">
        <v>10256432.725513006</v>
      </c>
      <c r="W42" s="109">
        <v>11652620.17040826</v>
      </c>
      <c r="X42" s="109">
        <v>12509774.991357682</v>
      </c>
      <c r="Y42" s="109">
        <v>11931731.5365305</v>
      </c>
      <c r="Z42" s="109">
        <v>10370374.181388916</v>
      </c>
      <c r="AA42" s="109">
        <v>8261119.3069071677</v>
      </c>
      <c r="AB42" s="142">
        <v>6432307.4745326154</v>
      </c>
      <c r="AC42" s="152">
        <v>140818422.57315609</v>
      </c>
      <c r="AD42" s="152">
        <v>47327113.419997811</v>
      </c>
    </row>
    <row r="43" spans="1:33" ht="15" x14ac:dyDescent="0.2">
      <c r="A43" s="193">
        <v>50284</v>
      </c>
      <c r="B43" s="194">
        <v>138503367.75291458</v>
      </c>
      <c r="C43" s="94" t="s">
        <v>35</v>
      </c>
      <c r="D43" s="95">
        <v>22</v>
      </c>
      <c r="E43" s="148">
        <v>76635.186659542902</v>
      </c>
      <c r="F43" s="149">
        <v>62009.780279318671</v>
      </c>
      <c r="G43" s="149">
        <v>55620.767347325382</v>
      </c>
      <c r="H43" s="149">
        <v>60568.958527061739</v>
      </c>
      <c r="I43" s="149">
        <v>106938.15041940527</v>
      </c>
      <c r="J43" s="149">
        <v>199543.27092434885</v>
      </c>
      <c r="K43" s="149">
        <v>226510.61038859075</v>
      </c>
      <c r="L43" s="149">
        <v>129684.14944609602</v>
      </c>
      <c r="M43" s="149">
        <v>154870.74142592706</v>
      </c>
      <c r="N43" s="149">
        <v>167710.34995405294</v>
      </c>
      <c r="O43" s="149">
        <v>183053.02989023205</v>
      </c>
      <c r="P43" s="149">
        <v>190812.63286411852</v>
      </c>
      <c r="Q43" s="149">
        <v>177543.18259392682</v>
      </c>
      <c r="R43" s="149">
        <v>168357.49689993935</v>
      </c>
      <c r="S43" s="149">
        <v>172547.87232780058</v>
      </c>
      <c r="T43" s="149">
        <v>171706.36161492881</v>
      </c>
      <c r="U43" s="149">
        <v>167522.9529343787</v>
      </c>
      <c r="V43" s="149">
        <v>361347.16968306329</v>
      </c>
      <c r="W43" s="149">
        <v>409846.23711082968</v>
      </c>
      <c r="X43" s="149">
        <v>420793.33919331396</v>
      </c>
      <c r="Y43" s="149">
        <v>395660.76279520325</v>
      </c>
      <c r="Z43" s="149">
        <v>342645.10209044587</v>
      </c>
      <c r="AA43" s="149">
        <v>266352.16273543512</v>
      </c>
      <c r="AB43" s="150">
        <v>205002.14524979738</v>
      </c>
      <c r="AC43" s="151">
        <v>107212213.09381182</v>
      </c>
      <c r="AD43" s="1">
        <v>37043792.938930817</v>
      </c>
      <c r="AF43" s="1" t="s">
        <v>1</v>
      </c>
      <c r="AG43" s="1">
        <v>9</v>
      </c>
    </row>
    <row r="44" spans="1:33" ht="15" x14ac:dyDescent="0.2">
      <c r="A44" s="191"/>
      <c r="B44" s="194"/>
      <c r="C44" s="100" t="s">
        <v>36</v>
      </c>
      <c r="D44" s="101">
        <v>4</v>
      </c>
      <c r="E44" s="145">
        <v>95558.18957772752</v>
      </c>
      <c r="F44" s="146">
        <v>75406.969403110619</v>
      </c>
      <c r="G44" s="146">
        <v>65645.671259096285</v>
      </c>
      <c r="H44" s="146">
        <v>64927.811321243222</v>
      </c>
      <c r="I44" s="146">
        <v>82975.298517040195</v>
      </c>
      <c r="J44" s="146">
        <v>106823.88349023127</v>
      </c>
      <c r="K44" s="146">
        <v>158271.28819592227</v>
      </c>
      <c r="L44" s="146">
        <v>98889.390995755864</v>
      </c>
      <c r="M44" s="146">
        <v>143003.72367148846</v>
      </c>
      <c r="N44" s="146">
        <v>168834.43315408559</v>
      </c>
      <c r="O44" s="146">
        <v>182794.61124192493</v>
      </c>
      <c r="P44" s="146">
        <v>188235.68518123651</v>
      </c>
      <c r="Q44" s="146">
        <v>180354.82256817629</v>
      </c>
      <c r="R44" s="146">
        <v>159944.19848204867</v>
      </c>
      <c r="S44" s="146">
        <v>137098.1291272399</v>
      </c>
      <c r="T44" s="146">
        <v>124121.30543004746</v>
      </c>
      <c r="U44" s="146">
        <v>114796.80050324045</v>
      </c>
      <c r="V44" s="146">
        <v>315101.68729059701</v>
      </c>
      <c r="W44" s="146">
        <v>370379.93021292897</v>
      </c>
      <c r="X44" s="146">
        <v>381328.92972366279</v>
      </c>
      <c r="Y44" s="146">
        <v>362580.65229410538</v>
      </c>
      <c r="Z44" s="146">
        <v>322496.63146172976</v>
      </c>
      <c r="AA44" s="146">
        <v>264423.98695729725</v>
      </c>
      <c r="AB44" s="147">
        <v>211130.49153952018</v>
      </c>
      <c r="AC44" s="152">
        <v>17500498.086397827</v>
      </c>
      <c r="AD44" s="1">
        <v>5992292.401420976</v>
      </c>
      <c r="AF44" s="1" t="s">
        <v>3</v>
      </c>
      <c r="AG44" s="1">
        <v>9</v>
      </c>
    </row>
    <row r="45" spans="1:33" ht="15" x14ac:dyDescent="0.2">
      <c r="A45" s="191"/>
      <c r="B45" s="194"/>
      <c r="C45" s="106" t="s">
        <v>37</v>
      </c>
      <c r="D45" s="107">
        <v>4</v>
      </c>
      <c r="E45" s="143">
        <v>92629.038587780306</v>
      </c>
      <c r="F45" s="143">
        <v>72167.681117461383</v>
      </c>
      <c r="G45" s="143">
        <v>61248.177511710506</v>
      </c>
      <c r="H45" s="143">
        <v>56099.168546066365</v>
      </c>
      <c r="I45" s="143">
        <v>57913.22282773714</v>
      </c>
      <c r="J45" s="143">
        <v>63052.148343325673</v>
      </c>
      <c r="K45" s="143">
        <v>87822.244583111751</v>
      </c>
      <c r="L45" s="143">
        <v>16835.842676095963</v>
      </c>
      <c r="M45" s="143">
        <v>59079.601060860667</v>
      </c>
      <c r="N45" s="143">
        <v>92056.824620630068</v>
      </c>
      <c r="O45" s="143">
        <v>110505.40099166153</v>
      </c>
      <c r="P45" s="143">
        <v>119583.1847802993</v>
      </c>
      <c r="Q45" s="143">
        <v>119518.15282721049</v>
      </c>
      <c r="R45" s="143">
        <v>108411.49565405447</v>
      </c>
      <c r="S45" s="143">
        <v>90997.211704935398</v>
      </c>
      <c r="T45" s="143">
        <v>78147.309665001332</v>
      </c>
      <c r="U45" s="143">
        <v>73646.562305376036</v>
      </c>
      <c r="V45" s="143">
        <v>282219.98809797334</v>
      </c>
      <c r="W45" s="143">
        <v>349480.10798642732</v>
      </c>
      <c r="X45" s="143">
        <v>371001.24560269929</v>
      </c>
      <c r="Y45" s="143">
        <v>354058.81366358988</v>
      </c>
      <c r="Z45" s="143">
        <v>306463.48923539929</v>
      </c>
      <c r="AA45" s="143">
        <v>239792.1328705723</v>
      </c>
      <c r="AB45" s="144">
        <v>184935.0979162514</v>
      </c>
      <c r="AC45" s="153">
        <v>13790656.572704924</v>
      </c>
      <c r="AD45" s="1">
        <v>3475126.3451445014</v>
      </c>
      <c r="AF45" s="1" t="s">
        <v>2</v>
      </c>
      <c r="AG45" s="1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>
        <v>2438723.0191719751</v>
      </c>
      <c r="F46" s="109">
        <v>1954513.7682272987</v>
      </c>
      <c r="G46" s="109">
        <v>1731232.2767243856</v>
      </c>
      <c r="H46" s="109">
        <v>1816625.0070645967</v>
      </c>
      <c r="I46" s="109">
        <v>2916193.394606025</v>
      </c>
      <c r="J46" s="109">
        <v>5069456.0876699025</v>
      </c>
      <c r="K46" s="109">
        <v>5967607.5596651323</v>
      </c>
      <c r="L46" s="109">
        <v>3315952.2225015201</v>
      </c>
      <c r="M46" s="109">
        <v>4215489.6102997912</v>
      </c>
      <c r="N46" s="109">
        <v>4733192.7300880281</v>
      </c>
      <c r="O46" s="109">
        <v>5200366.706519451</v>
      </c>
      <c r="P46" s="109">
        <v>5429153.4028567504</v>
      </c>
      <c r="Q46" s="109">
        <v>5105441.9186479365</v>
      </c>
      <c r="R46" s="109">
        <v>4777287.7083430784</v>
      </c>
      <c r="S46" s="109">
        <v>4708434.5545403138</v>
      </c>
      <c r="T46" s="109">
        <v>4586614.4159086291</v>
      </c>
      <c r="U46" s="109">
        <v>4439278.4157907972</v>
      </c>
      <c r="V46" s="109">
        <v>10338924.434581673</v>
      </c>
      <c r="W46" s="109">
        <v>11896057.369235678</v>
      </c>
      <c r="X46" s="109">
        <v>12266774.163558356</v>
      </c>
      <c r="Y46" s="109">
        <v>11571094.645325253</v>
      </c>
      <c r="Z46" s="109">
        <v>10054032.728778325</v>
      </c>
      <c r="AA46" s="109">
        <v>7876612.0594910514</v>
      </c>
      <c r="AB46" s="142">
        <v>6094309.553318629</v>
      </c>
      <c r="AC46" s="152">
        <v>138503367.75291458</v>
      </c>
      <c r="AD46" s="152">
        <v>46511211.685496293</v>
      </c>
    </row>
    <row r="47" spans="1:33" ht="15" x14ac:dyDescent="0.2">
      <c r="A47" s="193">
        <v>50314</v>
      </c>
      <c r="B47" s="194">
        <v>142724004.22595653</v>
      </c>
      <c r="C47" s="94" t="s">
        <v>35</v>
      </c>
      <c r="D47" s="95">
        <v>21</v>
      </c>
      <c r="E47" s="148">
        <v>80930.874788027533</v>
      </c>
      <c r="F47" s="149">
        <v>64672.971813411874</v>
      </c>
      <c r="G47" s="149">
        <v>58296.195941157683</v>
      </c>
      <c r="H47" s="149">
        <v>63059.233813248735</v>
      </c>
      <c r="I47" s="149">
        <v>106060.6587189321</v>
      </c>
      <c r="J47" s="149">
        <v>186056.27628362417</v>
      </c>
      <c r="K47" s="149">
        <v>220801.47427314566</v>
      </c>
      <c r="L47" s="149">
        <v>133255.6084031222</v>
      </c>
      <c r="M47" s="149">
        <v>160349.27517174109</v>
      </c>
      <c r="N47" s="149">
        <v>174278.8462645422</v>
      </c>
      <c r="O47" s="149">
        <v>188509.13737109533</v>
      </c>
      <c r="P47" s="149">
        <v>197721.7815488794</v>
      </c>
      <c r="Q47" s="149">
        <v>186638.27386028224</v>
      </c>
      <c r="R47" s="149">
        <v>176972.96837269122</v>
      </c>
      <c r="S47" s="149">
        <v>180020.83713972193</v>
      </c>
      <c r="T47" s="149">
        <v>178099.56637175032</v>
      </c>
      <c r="U47" s="149">
        <v>174043.84910256864</v>
      </c>
      <c r="V47" s="149">
        <v>379605.84819924732</v>
      </c>
      <c r="W47" s="149">
        <v>421096.45100726775</v>
      </c>
      <c r="X47" s="149">
        <v>421059.04615283175</v>
      </c>
      <c r="Y47" s="149">
        <v>395764.31244266039</v>
      </c>
      <c r="Z47" s="149">
        <v>343788.5429507806</v>
      </c>
      <c r="AA47" s="149">
        <v>271182.14284637058</v>
      </c>
      <c r="AB47" s="150">
        <v>209402.30588685445</v>
      </c>
      <c r="AC47" s="151">
        <v>104404996.05320306</v>
      </c>
      <c r="AD47" s="1">
        <v>36747693.015734285</v>
      </c>
      <c r="AF47" s="1" t="s">
        <v>1</v>
      </c>
      <c r="AG47" s="1">
        <v>10</v>
      </c>
    </row>
    <row r="48" spans="1:33" ht="15" x14ac:dyDescent="0.2">
      <c r="A48" s="191"/>
      <c r="B48" s="194"/>
      <c r="C48" s="100" t="s">
        <v>36</v>
      </c>
      <c r="D48" s="101">
        <v>5</v>
      </c>
      <c r="E48" s="145">
        <v>95764.291868068191</v>
      </c>
      <c r="F48" s="146">
        <v>75004.800570709558</v>
      </c>
      <c r="G48" s="146">
        <v>65677.879501339994</v>
      </c>
      <c r="H48" s="146">
        <v>66098.916909624953</v>
      </c>
      <c r="I48" s="146">
        <v>83425.566369828084</v>
      </c>
      <c r="J48" s="146">
        <v>105119.69273370784</v>
      </c>
      <c r="K48" s="146">
        <v>153345.94583644258</v>
      </c>
      <c r="L48" s="146">
        <v>93840.879292023325</v>
      </c>
      <c r="M48" s="146">
        <v>138274.68250961861</v>
      </c>
      <c r="N48" s="146">
        <v>159674.21828261254</v>
      </c>
      <c r="O48" s="146">
        <v>175998.68269535963</v>
      </c>
      <c r="P48" s="146">
        <v>184523.45344158536</v>
      </c>
      <c r="Q48" s="146">
        <v>176661.12951810582</v>
      </c>
      <c r="R48" s="146">
        <v>155184.80628467453</v>
      </c>
      <c r="S48" s="146">
        <v>135480.12363031812</v>
      </c>
      <c r="T48" s="146">
        <v>123426.51288827675</v>
      </c>
      <c r="U48" s="146">
        <v>114858.14685717168</v>
      </c>
      <c r="V48" s="146">
        <v>325651.88940463663</v>
      </c>
      <c r="W48" s="146">
        <v>367457.46674667357</v>
      </c>
      <c r="X48" s="146">
        <v>366528.37343819515</v>
      </c>
      <c r="Y48" s="146">
        <v>346991.40892306704</v>
      </c>
      <c r="Z48" s="146">
        <v>309463.90826509887</v>
      </c>
      <c r="AA48" s="146">
        <v>258447.27965977349</v>
      </c>
      <c r="AB48" s="147">
        <v>210758.27123856673</v>
      </c>
      <c r="AC48" s="152">
        <v>21438291.634327397</v>
      </c>
      <c r="AD48" s="1">
        <v>7289613.1769987326</v>
      </c>
      <c r="AF48" s="1" t="s">
        <v>3</v>
      </c>
      <c r="AG48" s="1">
        <v>10</v>
      </c>
    </row>
    <row r="49" spans="1:33" ht="15" x14ac:dyDescent="0.2">
      <c r="A49" s="191"/>
      <c r="B49" s="194"/>
      <c r="C49" s="106" t="s">
        <v>37</v>
      </c>
      <c r="D49" s="107">
        <v>5</v>
      </c>
      <c r="E49" s="143">
        <v>88046.442805021477</v>
      </c>
      <c r="F49" s="143">
        <v>68960.912672757491</v>
      </c>
      <c r="G49" s="143">
        <v>58371.196780079947</v>
      </c>
      <c r="H49" s="143">
        <v>54239.884260704763</v>
      </c>
      <c r="I49" s="143">
        <v>57775.231596280464</v>
      </c>
      <c r="J49" s="143">
        <v>60325.662474307224</v>
      </c>
      <c r="K49" s="143">
        <v>86979.625803495423</v>
      </c>
      <c r="L49" s="143">
        <v>16842.782797044878</v>
      </c>
      <c r="M49" s="143">
        <v>59726.127493975328</v>
      </c>
      <c r="N49" s="143">
        <v>89086.650427614746</v>
      </c>
      <c r="O49" s="143">
        <v>105977.35920000388</v>
      </c>
      <c r="P49" s="143">
        <v>114045.87616746401</v>
      </c>
      <c r="Q49" s="143">
        <v>114546.16789073756</v>
      </c>
      <c r="R49" s="143">
        <v>104325.64654563817</v>
      </c>
      <c r="S49" s="143">
        <v>87838.533297678834</v>
      </c>
      <c r="T49" s="143">
        <v>75865.692736634432</v>
      </c>
      <c r="U49" s="143">
        <v>72237.261012920979</v>
      </c>
      <c r="V49" s="143">
        <v>287477.68917538051</v>
      </c>
      <c r="W49" s="143">
        <v>346984.14213018044</v>
      </c>
      <c r="X49" s="143">
        <v>360788.12997985136</v>
      </c>
      <c r="Y49" s="143">
        <v>344168.34957383253</v>
      </c>
      <c r="Z49" s="143">
        <v>297907.65784238942</v>
      </c>
      <c r="AA49" s="143">
        <v>237201.17470005548</v>
      </c>
      <c r="AB49" s="144">
        <v>186425.11032116422</v>
      </c>
      <c r="AC49" s="153">
        <v>16880716.538426064</v>
      </c>
      <c r="AD49" s="1">
        <v>4202460.4878485641</v>
      </c>
      <c r="AF49" s="1" t="s">
        <v>2</v>
      </c>
      <c r="AG49" s="1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>
        <v>2618602.0439140266</v>
      </c>
      <c r="F50" s="109">
        <v>2077960.9742989845</v>
      </c>
      <c r="G50" s="109">
        <v>1844465.4961714111</v>
      </c>
      <c r="H50" s="109">
        <v>1925937.9159298721</v>
      </c>
      <c r="I50" s="109">
        <v>2933277.8229281171</v>
      </c>
      <c r="J50" s="109">
        <v>4734408.5779961832</v>
      </c>
      <c r="K50" s="109">
        <v>5838458.817935748</v>
      </c>
      <c r="L50" s="109">
        <v>3351786.0869109072</v>
      </c>
      <c r="M50" s="109">
        <v>4357338.8286245326</v>
      </c>
      <c r="N50" s="109">
        <v>4903660.1151065221</v>
      </c>
      <c r="O50" s="109">
        <v>5368572.0942698205</v>
      </c>
      <c r="P50" s="109">
        <v>5645004.0605717143</v>
      </c>
      <c r="Q50" s="109">
        <v>5375440.2381101437</v>
      </c>
      <c r="R50" s="109">
        <v>5013984.5999780791</v>
      </c>
      <c r="S50" s="109">
        <v>4897030.8645741455</v>
      </c>
      <c r="T50" s="109">
        <v>4736551.9219313124</v>
      </c>
      <c r="U50" s="109">
        <v>4590397.8705044044</v>
      </c>
      <c r="V50" s="109">
        <v>11037370.705084279</v>
      </c>
      <c r="W50" s="109">
        <v>12415233.515536893</v>
      </c>
      <c r="X50" s="109">
        <v>12478822.486299699</v>
      </c>
      <c r="Y50" s="109">
        <v>11766849.353780365</v>
      </c>
      <c r="Z50" s="109">
        <v>10256417.232503835</v>
      </c>
      <c r="AA50" s="109">
        <v>8173067.2715729261</v>
      </c>
      <c r="AB50" s="142">
        <v>6383365.331422599</v>
      </c>
      <c r="AC50" s="152">
        <v>142724004.22595653</v>
      </c>
      <c r="AD50" s="152">
        <v>48239766.680581585</v>
      </c>
    </row>
    <row r="51" spans="1:33" ht="15" x14ac:dyDescent="0.2">
      <c r="A51" s="193">
        <v>50345</v>
      </c>
      <c r="B51" s="194">
        <v>138750354.17370832</v>
      </c>
      <c r="C51" s="94" t="s">
        <v>35</v>
      </c>
      <c r="D51" s="95">
        <v>19</v>
      </c>
      <c r="E51" s="148">
        <v>84516.465064308853</v>
      </c>
      <c r="F51" s="149">
        <v>67309.77786286491</v>
      </c>
      <c r="G51" s="149">
        <v>61245.259439490546</v>
      </c>
      <c r="H51" s="149">
        <v>66756.399402371026</v>
      </c>
      <c r="I51" s="149">
        <v>108380.40860934746</v>
      </c>
      <c r="J51" s="149">
        <v>184878.45200625848</v>
      </c>
      <c r="K51" s="149">
        <v>226451.85679346308</v>
      </c>
      <c r="L51" s="149">
        <v>139675.20772623285</v>
      </c>
      <c r="M51" s="149">
        <v>165156.77348126963</v>
      </c>
      <c r="N51" s="149">
        <v>178183.71778741173</v>
      </c>
      <c r="O51" s="149">
        <v>193363.53590654128</v>
      </c>
      <c r="P51" s="149">
        <v>202906.1629801291</v>
      </c>
      <c r="Q51" s="149">
        <v>191250.17514471171</v>
      </c>
      <c r="R51" s="149">
        <v>181506.29452141371</v>
      </c>
      <c r="S51" s="149">
        <v>185956.33378720493</v>
      </c>
      <c r="T51" s="149">
        <v>184113.48581281328</v>
      </c>
      <c r="U51" s="149">
        <v>180933.59600310467</v>
      </c>
      <c r="V51" s="149">
        <v>393054.48362199857</v>
      </c>
      <c r="W51" s="149">
        <v>428454.68345619668</v>
      </c>
      <c r="X51" s="149">
        <v>426220.41442132759</v>
      </c>
      <c r="Y51" s="149">
        <v>399608.60566122812</v>
      </c>
      <c r="Z51" s="149">
        <v>347766.40998626879</v>
      </c>
      <c r="AA51" s="149">
        <v>273459.7799002449</v>
      </c>
      <c r="AB51" s="150">
        <v>212519.20865791861</v>
      </c>
      <c r="AC51" s="151">
        <v>96589682.272648275</v>
      </c>
      <c r="AD51" s="1">
        <v>34257860.379865825</v>
      </c>
      <c r="AF51" s="1" t="s">
        <v>1</v>
      </c>
      <c r="AG51" s="1">
        <v>11</v>
      </c>
    </row>
    <row r="52" spans="1:33" ht="15" x14ac:dyDescent="0.2">
      <c r="A52" s="191"/>
      <c r="B52" s="194"/>
      <c r="C52" s="100" t="s">
        <v>36</v>
      </c>
      <c r="D52" s="101">
        <v>4</v>
      </c>
      <c r="E52" s="145">
        <v>97310.298721020037</v>
      </c>
      <c r="F52" s="146">
        <v>77804.4859994648</v>
      </c>
      <c r="G52" s="146">
        <v>70213.149920457276</v>
      </c>
      <c r="H52" s="146">
        <v>70932.519171093969</v>
      </c>
      <c r="I52" s="146">
        <v>88406.190877317247</v>
      </c>
      <c r="J52" s="146">
        <v>112277.9457417813</v>
      </c>
      <c r="K52" s="146">
        <v>162229.90971861008</v>
      </c>
      <c r="L52" s="146">
        <v>100723.26474786579</v>
      </c>
      <c r="M52" s="146">
        <v>143023.9882324425</v>
      </c>
      <c r="N52" s="146">
        <v>166487.71155111113</v>
      </c>
      <c r="O52" s="146">
        <v>180017.46316804356</v>
      </c>
      <c r="P52" s="146">
        <v>188170.24537607608</v>
      </c>
      <c r="Q52" s="146">
        <v>180211.12242092125</v>
      </c>
      <c r="R52" s="146">
        <v>160141.7439359102</v>
      </c>
      <c r="S52" s="146">
        <v>141870.34401427966</v>
      </c>
      <c r="T52" s="146">
        <v>132235.50159815521</v>
      </c>
      <c r="U52" s="146">
        <v>128837.32715353912</v>
      </c>
      <c r="V52" s="146">
        <v>349238.56007467338</v>
      </c>
      <c r="W52" s="146">
        <v>382155.67804441683</v>
      </c>
      <c r="X52" s="146">
        <v>380517.48370765301</v>
      </c>
      <c r="Y52" s="146">
        <v>356781.65394912846</v>
      </c>
      <c r="Z52" s="146">
        <v>317154.50523234624</v>
      </c>
      <c r="AA52" s="146">
        <v>263827.13351050392</v>
      </c>
      <c r="AB52" s="147">
        <v>217103.81311561126</v>
      </c>
      <c r="AC52" s="152">
        <v>17870688.159929693</v>
      </c>
      <c r="AD52" s="1">
        <v>6086874.8487933772</v>
      </c>
      <c r="AF52" s="1" t="s">
        <v>3</v>
      </c>
      <c r="AG52" s="1">
        <v>11</v>
      </c>
    </row>
    <row r="53" spans="1:33" ht="15" x14ac:dyDescent="0.2">
      <c r="A53" s="191"/>
      <c r="B53" s="194"/>
      <c r="C53" s="106" t="s">
        <v>37</v>
      </c>
      <c r="D53" s="107">
        <v>7</v>
      </c>
      <c r="E53" s="143">
        <v>89225.589425911385</v>
      </c>
      <c r="F53" s="143">
        <v>70279.206435372165</v>
      </c>
      <c r="G53" s="143">
        <v>60315.595030895543</v>
      </c>
      <c r="H53" s="143">
        <v>56137.987464867714</v>
      </c>
      <c r="I53" s="143">
        <v>60047.365326904066</v>
      </c>
      <c r="J53" s="143">
        <v>62881.107348166835</v>
      </c>
      <c r="K53" s="143">
        <v>89215.72256654159</v>
      </c>
      <c r="L53" s="143">
        <v>19067.793422922412</v>
      </c>
      <c r="M53" s="143">
        <v>62476.903062887584</v>
      </c>
      <c r="N53" s="143">
        <v>92033.680435150833</v>
      </c>
      <c r="O53" s="143">
        <v>110591.61479893517</v>
      </c>
      <c r="P53" s="143">
        <v>118993.41695541772</v>
      </c>
      <c r="Q53" s="143">
        <v>120281.42611635601</v>
      </c>
      <c r="R53" s="143">
        <v>109018.44822943094</v>
      </c>
      <c r="S53" s="143">
        <v>91995.62367625066</v>
      </c>
      <c r="T53" s="143">
        <v>80572.505276501615</v>
      </c>
      <c r="U53" s="143">
        <v>77445.126432207428</v>
      </c>
      <c r="V53" s="143">
        <v>306746.50289652933</v>
      </c>
      <c r="W53" s="143">
        <v>352903.97569618485</v>
      </c>
      <c r="X53" s="143">
        <v>362732.01554110908</v>
      </c>
      <c r="Y53" s="143">
        <v>345686.76260131365</v>
      </c>
      <c r="Z53" s="143">
        <v>299934.55960878148</v>
      </c>
      <c r="AA53" s="143">
        <v>240969.88493560799</v>
      </c>
      <c r="AB53" s="144">
        <v>190444.86402008729</v>
      </c>
      <c r="AC53" s="153">
        <v>24289983.741130333</v>
      </c>
      <c r="AD53" s="1">
        <v>6177335.7688424233</v>
      </c>
      <c r="AF53" s="1" t="s">
        <v>2</v>
      </c>
      <c r="AG53" s="1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>
        <v>2619633.1570873279</v>
      </c>
      <c r="F54" s="109">
        <v>2082058.1684398977</v>
      </c>
      <c r="G54" s="109">
        <v>1866721.6942484183</v>
      </c>
      <c r="H54" s="109">
        <v>1945067.5775834993</v>
      </c>
      <c r="I54" s="109">
        <v>2833184.0843751994</v>
      </c>
      <c r="J54" s="109">
        <v>4401970.1225232044</v>
      </c>
      <c r="K54" s="109">
        <v>5576014.9759160299</v>
      </c>
      <c r="L54" s="109">
        <v>3190196.5597503441</v>
      </c>
      <c r="M54" s="109">
        <v>4147412.9705141061</v>
      </c>
      <c r="N54" s="109">
        <v>4695677.2472113231</v>
      </c>
      <c r="O54" s="109">
        <v>5168118.3384890044</v>
      </c>
      <c r="P54" s="109">
        <v>5440851.9968146812</v>
      </c>
      <c r="Q54" s="109">
        <v>5196567.800247699</v>
      </c>
      <c r="R54" s="109">
        <v>4852315.7092565177</v>
      </c>
      <c r="S54" s="109">
        <v>4744621.0837477669</v>
      </c>
      <c r="T54" s="109">
        <v>4591105.773771585</v>
      </c>
      <c r="U54" s="109">
        <v>4495203.5176985972</v>
      </c>
      <c r="V54" s="109">
        <v>11012214.949392371</v>
      </c>
      <c r="W54" s="109">
        <v>12139589.527718699</v>
      </c>
      <c r="X54" s="109">
        <v>12159381.9176236</v>
      </c>
      <c r="Y54" s="109">
        <v>11439497.461569043</v>
      </c>
      <c r="Z54" s="109">
        <v>9975721.7279299609</v>
      </c>
      <c r="AA54" s="109">
        <v>7937833.5466959244</v>
      </c>
      <c r="AB54" s="142">
        <v>6239394.2651035096</v>
      </c>
      <c r="AC54" s="152">
        <v>138750354.17370829</v>
      </c>
      <c r="AD54" s="152">
        <v>46522070.997501627</v>
      </c>
    </row>
    <row r="55" spans="1:33" ht="15" x14ac:dyDescent="0.2">
      <c r="A55" s="193">
        <v>50375</v>
      </c>
      <c r="B55" s="194">
        <v>139319393.65880311</v>
      </c>
      <c r="C55" s="94" t="s">
        <v>35</v>
      </c>
      <c r="D55" s="95">
        <v>21</v>
      </c>
      <c r="E55" s="148">
        <v>90278.394220681046</v>
      </c>
      <c r="F55" s="149">
        <v>70596.653036184987</v>
      </c>
      <c r="G55" s="149">
        <v>62569.414037532981</v>
      </c>
      <c r="H55" s="149">
        <v>65526.974255480382</v>
      </c>
      <c r="I55" s="149">
        <v>93520.462340930811</v>
      </c>
      <c r="J55" s="149">
        <v>134610.32158372769</v>
      </c>
      <c r="K55" s="149">
        <v>187111.95352028718</v>
      </c>
      <c r="L55" s="149">
        <v>123937.39626615129</v>
      </c>
      <c r="M55" s="149">
        <v>159110.69899281763</v>
      </c>
      <c r="N55" s="149">
        <v>177110.6799099021</v>
      </c>
      <c r="O55" s="149">
        <v>190378.83131573838</v>
      </c>
      <c r="P55" s="149">
        <v>199342.97216630238</v>
      </c>
      <c r="Q55" s="149">
        <v>193107.95317360433</v>
      </c>
      <c r="R55" s="149">
        <v>179771.61538927507</v>
      </c>
      <c r="S55" s="149">
        <v>176063.03180010419</v>
      </c>
      <c r="T55" s="149">
        <v>169567.57470716239</v>
      </c>
      <c r="U55" s="149">
        <v>162135.34276556378</v>
      </c>
      <c r="V55" s="149">
        <v>359889.89477407315</v>
      </c>
      <c r="W55" s="149">
        <v>408522.81814312848</v>
      </c>
      <c r="X55" s="149">
        <v>410596.27706017089</v>
      </c>
      <c r="Y55" s="149">
        <v>388203.66823195521</v>
      </c>
      <c r="Z55" s="149">
        <v>346571.65502617322</v>
      </c>
      <c r="AA55" s="149">
        <v>284208.89206722804</v>
      </c>
      <c r="AB55" s="150">
        <v>225127.03772688241</v>
      </c>
      <c r="AC55" s="151">
        <v>102015070.76273224</v>
      </c>
      <c r="AD55" s="1">
        <v>36341048.026219055</v>
      </c>
      <c r="AF55" s="1" t="s">
        <v>1</v>
      </c>
      <c r="AG55" s="1">
        <v>12</v>
      </c>
    </row>
    <row r="56" spans="1:33" ht="15" x14ac:dyDescent="0.2">
      <c r="A56" s="191"/>
      <c r="B56" s="194"/>
      <c r="C56" s="100" t="s">
        <v>36</v>
      </c>
      <c r="D56" s="101">
        <v>4</v>
      </c>
      <c r="E56" s="145">
        <v>94533.641404420327</v>
      </c>
      <c r="F56" s="146">
        <v>73845.804055399989</v>
      </c>
      <c r="G56" s="146">
        <v>64254.89593575956</v>
      </c>
      <c r="H56" s="146">
        <v>63981.859765766654</v>
      </c>
      <c r="I56" s="146">
        <v>79724.134732648788</v>
      </c>
      <c r="J56" s="146">
        <v>96003.061192057852</v>
      </c>
      <c r="K56" s="146">
        <v>138350.16372206385</v>
      </c>
      <c r="L56" s="146">
        <v>80333.818455763234</v>
      </c>
      <c r="M56" s="146">
        <v>122490.84512007202</v>
      </c>
      <c r="N56" s="146">
        <v>149902.01812805378</v>
      </c>
      <c r="O56" s="146">
        <v>166773.9840012278</v>
      </c>
      <c r="P56" s="146">
        <v>173547.26623033354</v>
      </c>
      <c r="Q56" s="146">
        <v>167444.34020264345</v>
      </c>
      <c r="R56" s="146">
        <v>149019.11715305632</v>
      </c>
      <c r="S56" s="146">
        <v>130352.44211898779</v>
      </c>
      <c r="T56" s="146">
        <v>118817.6336066401</v>
      </c>
      <c r="U56" s="146">
        <v>111319.31570266848</v>
      </c>
      <c r="V56" s="146">
        <v>313280.04493752628</v>
      </c>
      <c r="W56" s="146">
        <v>368025.35154094815</v>
      </c>
      <c r="X56" s="146">
        <v>374221.37120865402</v>
      </c>
      <c r="Y56" s="146">
        <v>357898.48460453429</v>
      </c>
      <c r="Z56" s="146">
        <v>321378.03868335643</v>
      </c>
      <c r="AA56" s="146">
        <v>268964.47526716039</v>
      </c>
      <c r="AB56" s="147">
        <v>216803.67068124344</v>
      </c>
      <c r="AC56" s="152">
        <v>16805063.113803945</v>
      </c>
      <c r="AD56" s="1">
        <v>5480003.1228777859</v>
      </c>
      <c r="AF56" s="1" t="s">
        <v>3</v>
      </c>
      <c r="AG56" s="1">
        <v>12</v>
      </c>
    </row>
    <row r="57" spans="1:33" ht="15" x14ac:dyDescent="0.2">
      <c r="A57" s="191"/>
      <c r="B57" s="194"/>
      <c r="C57" s="106" t="s">
        <v>37</v>
      </c>
      <c r="D57" s="107">
        <v>6</v>
      </c>
      <c r="E57" s="143">
        <v>106613.35992296289</v>
      </c>
      <c r="F57" s="143">
        <v>84143.98161855276</v>
      </c>
      <c r="G57" s="143">
        <v>70443.375928221532</v>
      </c>
      <c r="H57" s="143">
        <v>62393.556549113797</v>
      </c>
      <c r="I57" s="143">
        <v>63754.113972578692</v>
      </c>
      <c r="J57" s="143">
        <v>63277.893422913643</v>
      </c>
      <c r="K57" s="143">
        <v>82913.13312756388</v>
      </c>
      <c r="L57" s="143">
        <v>19167.478544861373</v>
      </c>
      <c r="M57" s="143">
        <v>54081.48315250202</v>
      </c>
      <c r="N57" s="143">
        <v>81969.036420854085</v>
      </c>
      <c r="O57" s="143">
        <v>101387.41705134598</v>
      </c>
      <c r="P57" s="143">
        <v>110283.82387272512</v>
      </c>
      <c r="Q57" s="143">
        <v>112321.97769917404</v>
      </c>
      <c r="R57" s="143">
        <v>101306.60945222476</v>
      </c>
      <c r="S57" s="143">
        <v>85479.062975810099</v>
      </c>
      <c r="T57" s="143">
        <v>73872.105946275929</v>
      </c>
      <c r="U57" s="143">
        <v>69090.264730356677</v>
      </c>
      <c r="V57" s="143">
        <v>279359.59492296597</v>
      </c>
      <c r="W57" s="143">
        <v>339427.69913716981</v>
      </c>
      <c r="X57" s="143">
        <v>357626.65902956924</v>
      </c>
      <c r="Y57" s="143">
        <v>345333.45667537668</v>
      </c>
      <c r="Z57" s="143">
        <v>307418.47589588276</v>
      </c>
      <c r="AA57" s="143">
        <v>247678.7269135149</v>
      </c>
      <c r="AB57" s="144">
        <v>197200.01008197453</v>
      </c>
      <c r="AC57" s="153">
        <v>20499259.782266945</v>
      </c>
      <c r="AD57" s="1">
        <v>4853755.5590767805</v>
      </c>
      <c r="AF57" s="1" t="s">
        <v>2</v>
      </c>
      <c r="AG57" s="1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>
        <v>2913661.0037897606</v>
      </c>
      <c r="F58" s="109">
        <v>2282776.8196928012</v>
      </c>
      <c r="G58" s="109">
        <v>1993637.5341005602</v>
      </c>
      <c r="H58" s="109">
        <v>2006355.2377228374</v>
      </c>
      <c r="I58" s="109">
        <v>2665350.9319256144</v>
      </c>
      <c r="J58" s="109">
        <v>3590496.3585639945</v>
      </c>
      <c r="K58" s="109">
        <v>4980230.47757967</v>
      </c>
      <c r="L58" s="109">
        <v>3039025.4666813985</v>
      </c>
      <c r="M58" s="109">
        <v>4155776.9582444709</v>
      </c>
      <c r="N58" s="109">
        <v>4810746.5691452837</v>
      </c>
      <c r="O58" s="109">
        <v>5273375.8959434936</v>
      </c>
      <c r="P58" s="109">
        <v>5542094.4236500356</v>
      </c>
      <c r="Q58" s="109">
        <v>5398976.2436513091</v>
      </c>
      <c r="R58" s="109">
        <v>4979120.0485003507</v>
      </c>
      <c r="S58" s="109">
        <v>4731607.8141329996</v>
      </c>
      <c r="T58" s="109">
        <v>4479422.238954626</v>
      </c>
      <c r="U58" s="109">
        <v>4264661.0492696539</v>
      </c>
      <c r="V58" s="109">
        <v>10486965.539543437</v>
      </c>
      <c r="W58" s="109">
        <v>12087646.78199251</v>
      </c>
      <c r="X58" s="109">
        <v>12265167.25727562</v>
      </c>
      <c r="Y58" s="109">
        <v>11655871.711341457</v>
      </c>
      <c r="Z58" s="109">
        <v>10408027.76565836</v>
      </c>
      <c r="AA58" s="109">
        <v>8530316.9959615208</v>
      </c>
      <c r="AB58" s="142">
        <v>6778082.5354813514</v>
      </c>
      <c r="AC58" s="152">
        <v>139319393.65880314</v>
      </c>
      <c r="AD58" s="152">
        <v>46674806.708173618</v>
      </c>
    </row>
    <row r="59" spans="1:33" s="5" customFormat="1" x14ac:dyDescent="0.2">
      <c r="AD59" s="172">
        <v>564099765.07743847</v>
      </c>
    </row>
    <row r="60" spans="1:33" s="5" customFormat="1" ht="15.75" x14ac:dyDescent="0.2">
      <c r="B60" s="38" t="s">
        <v>44</v>
      </c>
      <c r="Z60" s="6"/>
      <c r="AA60" s="6"/>
      <c r="AB60" s="6"/>
    </row>
    <row r="61" spans="1:33" s="5" customFormat="1" ht="18" x14ac:dyDescent="0.25">
      <c r="B61" s="38" t="s">
        <v>51</v>
      </c>
      <c r="W61" s="37"/>
      <c r="Z61" s="7" t="s">
        <v>58</v>
      </c>
    </row>
  </sheetData>
  <mergeCells count="26">
    <mergeCell ref="D2:E2"/>
    <mergeCell ref="C9:D9"/>
    <mergeCell ref="A11:A14"/>
    <mergeCell ref="B11:B14"/>
    <mergeCell ref="A15:A18"/>
    <mergeCell ref="B15:B18"/>
    <mergeCell ref="A19:A22"/>
    <mergeCell ref="B19:B22"/>
    <mergeCell ref="A23:A26"/>
    <mergeCell ref="B23:B26"/>
    <mergeCell ref="A27:A30"/>
    <mergeCell ref="B27:B30"/>
    <mergeCell ref="A31:A34"/>
    <mergeCell ref="B31:B34"/>
    <mergeCell ref="A35:A38"/>
    <mergeCell ref="B35:B38"/>
    <mergeCell ref="A39:A42"/>
    <mergeCell ref="B39:B42"/>
    <mergeCell ref="A55:A58"/>
    <mergeCell ref="B55:B58"/>
    <mergeCell ref="A43:A46"/>
    <mergeCell ref="B43:B46"/>
    <mergeCell ref="A47:A50"/>
    <mergeCell ref="B47:B50"/>
    <mergeCell ref="A51:A54"/>
    <mergeCell ref="B51:B54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82294-8374-44F7-9501-B8E63B1A482F}">
  <sheetPr>
    <tabColor theme="3" tint="0.39997558519241921"/>
    <pageSetUpPr fitToPage="1"/>
  </sheetPr>
  <dimension ref="A1:AG61"/>
  <sheetViews>
    <sheetView showGridLines="0" zoomScale="90" workbookViewId="0">
      <pane xSplit="4" ySplit="10" topLeftCell="Q50" activePane="bottomRight" state="frozen"/>
      <selection activeCell="C26" sqref="C26"/>
      <selection pane="topRight" activeCell="C26" sqref="C26"/>
      <selection pane="bottomLeft" activeCell="C26" sqref="C26"/>
      <selection pane="bottomRight" activeCell="C26" sqref="C26"/>
    </sheetView>
  </sheetViews>
  <sheetFormatPr baseColWidth="10" defaultColWidth="0" defaultRowHeight="12.75" x14ac:dyDescent="0.2"/>
  <cols>
    <col min="1" max="1" width="8.28515625" style="1" customWidth="1"/>
    <col min="2" max="2" width="15.5703125" style="1" customWidth="1"/>
    <col min="3" max="4" width="13.28515625" style="1" customWidth="1"/>
    <col min="5" max="5" width="14.42578125" style="1" customWidth="1"/>
    <col min="6" max="25" width="14.42578125" style="1" bestFit="1" customWidth="1"/>
    <col min="26" max="26" width="16" style="1" customWidth="1"/>
    <col min="27" max="28" width="14.42578125" style="1" bestFit="1" customWidth="1"/>
    <col min="29" max="29" width="17.7109375" style="1" customWidth="1"/>
    <col min="30" max="30" width="22.42578125" style="1" customWidth="1"/>
    <col min="31" max="31" width="3.42578125" style="1" hidden="1" customWidth="1"/>
    <col min="32" max="32" width="5.28515625" style="1" hidden="1" customWidth="1"/>
    <col min="33" max="33" width="9.85546875" style="1" hidden="1" customWidth="1"/>
    <col min="34" max="16384" width="3.42578125" style="1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">
        <v>110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83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>
        <v>2038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93" customFormat="1" ht="32.25" thickBot="1" x14ac:dyDescent="0.25">
      <c r="A10" s="3" t="s">
        <v>112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50406</v>
      </c>
      <c r="B11" s="204">
        <v>80781668.127671093</v>
      </c>
      <c r="C11" s="94" t="s">
        <v>35</v>
      </c>
      <c r="D11" s="95">
        <v>19</v>
      </c>
      <c r="E11" s="148">
        <v>84294.007531323034</v>
      </c>
      <c r="F11" s="149">
        <v>40917.203177431613</v>
      </c>
      <c r="G11" s="149">
        <v>38202.279956025632</v>
      </c>
      <c r="H11" s="149">
        <v>39460.639978262981</v>
      </c>
      <c r="I11" s="149">
        <v>51195.663933659678</v>
      </c>
      <c r="J11" s="149">
        <v>72622.965970827136</v>
      </c>
      <c r="K11" s="149">
        <v>89054.55197173648</v>
      </c>
      <c r="L11" s="149">
        <v>105670.69435815305</v>
      </c>
      <c r="M11" s="149">
        <v>119518.65348309847</v>
      </c>
      <c r="N11" s="149">
        <v>127308.15341706022</v>
      </c>
      <c r="O11" s="149">
        <v>134736.45537341514</v>
      </c>
      <c r="P11" s="149">
        <v>139055.42943812616</v>
      </c>
      <c r="Q11" s="149">
        <v>136798.90469865492</v>
      </c>
      <c r="R11" s="149">
        <v>132515.29064792549</v>
      </c>
      <c r="S11" s="149">
        <v>131928.84900774161</v>
      </c>
      <c r="T11" s="149">
        <v>129610.41708358226</v>
      </c>
      <c r="U11" s="149">
        <v>126320.26855604352</v>
      </c>
      <c r="V11" s="149">
        <v>164564.97867055709</v>
      </c>
      <c r="W11" s="149">
        <v>181902.28046235736</v>
      </c>
      <c r="X11" s="149">
        <v>189289.75241840337</v>
      </c>
      <c r="Y11" s="149">
        <v>180150.93838187505</v>
      </c>
      <c r="Z11" s="149">
        <v>160717.58972760692</v>
      </c>
      <c r="AA11" s="149">
        <v>133385.71026667449</v>
      </c>
      <c r="AB11" s="150">
        <v>109368.78155419194</v>
      </c>
      <c r="AC11" s="151">
        <v>53553218.741229936</v>
      </c>
      <c r="AD11" s="1">
        <v>24385799.205212213</v>
      </c>
      <c r="AF11" s="1" t="s">
        <v>1</v>
      </c>
      <c r="AG11" s="1">
        <v>1</v>
      </c>
    </row>
    <row r="12" spans="1:33" ht="15" x14ac:dyDescent="0.2">
      <c r="A12" s="191"/>
      <c r="B12" s="204"/>
      <c r="C12" s="100" t="s">
        <v>36</v>
      </c>
      <c r="D12" s="101">
        <v>5</v>
      </c>
      <c r="E12" s="145">
        <v>50854.185306652398</v>
      </c>
      <c r="F12" s="146">
        <v>43217.153653115049</v>
      </c>
      <c r="G12" s="146">
        <v>40033.122978486324</v>
      </c>
      <c r="H12" s="146">
        <v>39718.203443142709</v>
      </c>
      <c r="I12" s="146">
        <v>44612.02876113401</v>
      </c>
      <c r="J12" s="146">
        <v>51508.42481735695</v>
      </c>
      <c r="K12" s="146">
        <v>63991.764065973854</v>
      </c>
      <c r="L12" s="146">
        <v>84605.041365029349</v>
      </c>
      <c r="M12" s="146">
        <v>102235.75144316281</v>
      </c>
      <c r="N12" s="146">
        <v>113006.57632405648</v>
      </c>
      <c r="O12" s="146">
        <v>120899.29324841152</v>
      </c>
      <c r="P12" s="146">
        <v>124398.84462647606</v>
      </c>
      <c r="Q12" s="146">
        <v>123151.98333893764</v>
      </c>
      <c r="R12" s="146">
        <v>116611.29744507374</v>
      </c>
      <c r="S12" s="146">
        <v>109661.01377863523</v>
      </c>
      <c r="T12" s="146">
        <v>104879.87455088035</v>
      </c>
      <c r="U12" s="146">
        <v>101076.50254746972</v>
      </c>
      <c r="V12" s="146">
        <v>142520.83636868061</v>
      </c>
      <c r="W12" s="146">
        <v>162488.2349361068</v>
      </c>
      <c r="X12" s="146">
        <v>170031.47638494775</v>
      </c>
      <c r="Y12" s="146">
        <v>163887.15383497326</v>
      </c>
      <c r="Z12" s="146">
        <v>148566.25404567554</v>
      </c>
      <c r="AA12" s="146">
        <v>128428.82119483345</v>
      </c>
      <c r="AB12" s="147">
        <v>109579.86118974499</v>
      </c>
      <c r="AC12" s="152">
        <v>12299818.498244785</v>
      </c>
      <c r="AD12" s="1">
        <v>5502630.8933406649</v>
      </c>
      <c r="AF12" s="1" t="s">
        <v>3</v>
      </c>
      <c r="AG12" s="1">
        <v>1</v>
      </c>
    </row>
    <row r="13" spans="1:33" ht="15" x14ac:dyDescent="0.2">
      <c r="A13" s="191"/>
      <c r="B13" s="204"/>
      <c r="C13" s="106" t="s">
        <v>37</v>
      </c>
      <c r="D13" s="107">
        <v>7</v>
      </c>
      <c r="E13" s="143">
        <v>53159.100191417892</v>
      </c>
      <c r="F13" s="143">
        <v>45057.998450522762</v>
      </c>
      <c r="G13" s="143">
        <v>39914.353651576399</v>
      </c>
      <c r="H13" s="143">
        <v>37206.451669495022</v>
      </c>
      <c r="I13" s="143">
        <v>37327.930030165247</v>
      </c>
      <c r="J13" s="143">
        <v>38745.477086303996</v>
      </c>
      <c r="K13" s="143">
        <v>43185.296412457828</v>
      </c>
      <c r="L13" s="143">
        <v>59211.496033969321</v>
      </c>
      <c r="M13" s="143">
        <v>73870.96927140445</v>
      </c>
      <c r="N13" s="143">
        <v>85998.449009975622</v>
      </c>
      <c r="O13" s="143">
        <v>94370.590432055396</v>
      </c>
      <c r="P13" s="143">
        <v>98785.299497964967</v>
      </c>
      <c r="Q13" s="143">
        <v>100385.53483787719</v>
      </c>
      <c r="R13" s="143">
        <v>97486.086875114517</v>
      </c>
      <c r="S13" s="143">
        <v>91495.12950379512</v>
      </c>
      <c r="T13" s="143">
        <v>86853.118675322781</v>
      </c>
      <c r="U13" s="143">
        <v>84773.26808174052</v>
      </c>
      <c r="V13" s="143">
        <v>129658.27494221057</v>
      </c>
      <c r="W13" s="143">
        <v>151381.58836499995</v>
      </c>
      <c r="X13" s="143">
        <v>162642.91423899046</v>
      </c>
      <c r="Y13" s="143">
        <v>157936.5194481753</v>
      </c>
      <c r="Z13" s="143">
        <v>142225.42896071568</v>
      </c>
      <c r="AA13" s="143">
        <v>120276.30921217382</v>
      </c>
      <c r="AB13" s="144">
        <v>100713.97057819784</v>
      </c>
      <c r="AC13" s="153">
        <v>14928630.888196357</v>
      </c>
      <c r="AD13" s="1">
        <v>6112609.5955345389</v>
      </c>
      <c r="AF13" s="1" t="s">
        <v>2</v>
      </c>
      <c r="AG13" s="1">
        <v>1</v>
      </c>
    </row>
    <row r="14" spans="1:33" ht="15.75" thickBot="1" x14ac:dyDescent="0.25">
      <c r="A14" s="192"/>
      <c r="B14" s="205"/>
      <c r="C14" s="122" t="s">
        <v>34</v>
      </c>
      <c r="D14" s="123">
        <v>31</v>
      </c>
      <c r="E14" s="109">
        <v>2227970.770968325</v>
      </c>
      <c r="F14" s="109">
        <v>1308918.617790435</v>
      </c>
      <c r="G14" s="109">
        <v>1205409.4096179535</v>
      </c>
      <c r="H14" s="109">
        <v>1208788.3384891753</v>
      </c>
      <c r="I14" s="109">
        <v>1457073.2687563605</v>
      </c>
      <c r="J14" s="109">
        <v>1908596.8171366281</v>
      </c>
      <c r="K14" s="109">
        <v>2314292.3826800673</v>
      </c>
      <c r="L14" s="109">
        <v>2845248.8718678402</v>
      </c>
      <c r="M14" s="109">
        <v>3299129.9582945164</v>
      </c>
      <c r="N14" s="109">
        <v>3585876.9396142559</v>
      </c>
      <c r="O14" s="109">
        <v>3825083.2513613328</v>
      </c>
      <c r="P14" s="109">
        <v>3955544.4789425321</v>
      </c>
      <c r="Q14" s="109">
        <v>3917637.8498342717</v>
      </c>
      <c r="R14" s="109">
        <v>3783249.6176617546</v>
      </c>
      <c r="S14" s="109">
        <v>3695419.1065668324</v>
      </c>
      <c r="T14" s="109">
        <v>3594969.128069724</v>
      </c>
      <c r="U14" s="109">
        <v>3498880.4918743595</v>
      </c>
      <c r="V14" s="109">
        <v>4746946.7011794616</v>
      </c>
      <c r="W14" s="109">
        <v>5328255.6220203228</v>
      </c>
      <c r="X14" s="109">
        <v>5585163.077547336</v>
      </c>
      <c r="Y14" s="109">
        <v>5347859.2345677186</v>
      </c>
      <c r="Z14" s="109">
        <v>4792043.4777779188</v>
      </c>
      <c r="AA14" s="109">
        <v>4018406.7655261992</v>
      </c>
      <c r="AB14" s="142">
        <v>3330903.9495257568</v>
      </c>
      <c r="AC14" s="152">
        <v>80781668.127671078</v>
      </c>
      <c r="AD14" s="152">
        <v>36001039.694087416</v>
      </c>
    </row>
    <row r="15" spans="1:33" ht="15" x14ac:dyDescent="0.2">
      <c r="A15" s="191">
        <v>50437</v>
      </c>
      <c r="B15" s="194">
        <v>80030788.565747842</v>
      </c>
      <c r="C15" s="94" t="s">
        <v>35</v>
      </c>
      <c r="D15" s="95">
        <v>20</v>
      </c>
      <c r="E15" s="148">
        <v>49669.487744156628</v>
      </c>
      <c r="F15" s="149">
        <v>43025.884289636917</v>
      </c>
      <c r="G15" s="149">
        <v>40744.292183744023</v>
      </c>
      <c r="H15" s="149">
        <v>42736.60916045808</v>
      </c>
      <c r="I15" s="149">
        <v>63108.247586121674</v>
      </c>
      <c r="J15" s="149">
        <v>103312.56688552455</v>
      </c>
      <c r="K15" s="149">
        <v>110589.62248381019</v>
      </c>
      <c r="L15" s="149">
        <v>119256.67272421156</v>
      </c>
      <c r="M15" s="149">
        <v>129439.66806591961</v>
      </c>
      <c r="N15" s="149">
        <v>134555.45481703742</v>
      </c>
      <c r="O15" s="149">
        <v>141065.08380628249</v>
      </c>
      <c r="P15" s="149">
        <v>144760.89028181738</v>
      </c>
      <c r="Q15" s="149">
        <v>139770.73228849334</v>
      </c>
      <c r="R15" s="149">
        <v>136435.4042134739</v>
      </c>
      <c r="S15" s="149">
        <v>138230.6113304185</v>
      </c>
      <c r="T15" s="149">
        <v>137710.2064302798</v>
      </c>
      <c r="U15" s="149">
        <v>135935.98955138843</v>
      </c>
      <c r="V15" s="149">
        <v>172018.40576221683</v>
      </c>
      <c r="W15" s="149">
        <v>188255.48754165648</v>
      </c>
      <c r="X15" s="149">
        <v>199518.69519856642</v>
      </c>
      <c r="Y15" s="149">
        <v>189933.46980168603</v>
      </c>
      <c r="Z15" s="149">
        <v>167169.84271356612</v>
      </c>
      <c r="AA15" s="149">
        <v>137413.99779869217</v>
      </c>
      <c r="AB15" s="150">
        <v>111643.93039780301</v>
      </c>
      <c r="AC15" s="151">
        <v>59526025.061139233</v>
      </c>
      <c r="AD15" s="1">
        <v>27143214.270186454</v>
      </c>
      <c r="AF15" s="1" t="s">
        <v>1</v>
      </c>
      <c r="AG15" s="1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>
        <v>56438.160741396561</v>
      </c>
      <c r="F16" s="146">
        <v>47759.97603811814</v>
      </c>
      <c r="G16" s="146">
        <v>44321.303722911522</v>
      </c>
      <c r="H16" s="146">
        <v>44094.378662928524</v>
      </c>
      <c r="I16" s="146">
        <v>51079.550202066152</v>
      </c>
      <c r="J16" s="146">
        <v>62594.845820370851</v>
      </c>
      <c r="K16" s="146">
        <v>80358.271064681685</v>
      </c>
      <c r="L16" s="146">
        <v>103368.57865589386</v>
      </c>
      <c r="M16" s="146">
        <v>121288.93886571909</v>
      </c>
      <c r="N16" s="146">
        <v>132211.53155321648</v>
      </c>
      <c r="O16" s="146">
        <v>138237.69017333814</v>
      </c>
      <c r="P16" s="146">
        <v>141856.38474863805</v>
      </c>
      <c r="Q16" s="146">
        <v>139311.19844410254</v>
      </c>
      <c r="R16" s="146">
        <v>129998.38966959978</v>
      </c>
      <c r="S16" s="146">
        <v>121846.51887612214</v>
      </c>
      <c r="T16" s="146">
        <v>116960.89691362091</v>
      </c>
      <c r="U16" s="146">
        <v>112973.6705934481</v>
      </c>
      <c r="V16" s="146">
        <v>154980.1617027091</v>
      </c>
      <c r="W16" s="146">
        <v>173376.26055577432</v>
      </c>
      <c r="X16" s="146">
        <v>183324.95309501133</v>
      </c>
      <c r="Y16" s="146">
        <v>176210.27808238025</v>
      </c>
      <c r="Z16" s="146">
        <v>159422.21892688805</v>
      </c>
      <c r="AA16" s="146">
        <v>137088.64752235258</v>
      </c>
      <c r="AB16" s="147">
        <v>115225.57798985095</v>
      </c>
      <c r="AC16" s="152">
        <v>10977313.530484555</v>
      </c>
      <c r="AD16" s="1">
        <v>5032215.1939747967</v>
      </c>
      <c r="AF16" s="1" t="s">
        <v>3</v>
      </c>
      <c r="AG16" s="1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>
        <v>56087.465241254642</v>
      </c>
      <c r="F17" s="143">
        <v>46964.144831752703</v>
      </c>
      <c r="G17" s="143">
        <v>42449.593991242793</v>
      </c>
      <c r="H17" s="143">
        <v>40483.121038884638</v>
      </c>
      <c r="I17" s="143">
        <v>41198.04533586702</v>
      </c>
      <c r="J17" s="143">
        <v>44856.682983739884</v>
      </c>
      <c r="K17" s="143">
        <v>52899.22983222617</v>
      </c>
      <c r="L17" s="143">
        <v>71611.378447506737</v>
      </c>
      <c r="M17" s="143">
        <v>89741.56583701662</v>
      </c>
      <c r="N17" s="143">
        <v>102509.51591217876</v>
      </c>
      <c r="O17" s="143">
        <v>110260.49606812875</v>
      </c>
      <c r="P17" s="143">
        <v>113827.55050749269</v>
      </c>
      <c r="Q17" s="143">
        <v>114279.71987266719</v>
      </c>
      <c r="R17" s="143">
        <v>110572.63130283034</v>
      </c>
      <c r="S17" s="143">
        <v>104100.40315331139</v>
      </c>
      <c r="T17" s="143">
        <v>99440.736889666485</v>
      </c>
      <c r="U17" s="143">
        <v>98127.154833639666</v>
      </c>
      <c r="V17" s="143">
        <v>142790.18820180741</v>
      </c>
      <c r="W17" s="143">
        <v>162730.90610241785</v>
      </c>
      <c r="X17" s="143">
        <v>179340.49683134776</v>
      </c>
      <c r="Y17" s="143">
        <v>173641.98893541141</v>
      </c>
      <c r="Z17" s="143">
        <v>154672.67019962426</v>
      </c>
      <c r="AA17" s="143">
        <v>126500.74175641654</v>
      </c>
      <c r="AB17" s="144">
        <v>102776.06542457802</v>
      </c>
      <c r="AC17" s="153">
        <v>9527449.9741240386</v>
      </c>
      <c r="AD17" s="1">
        <v>4057884.6112977541</v>
      </c>
      <c r="AF17" s="1" t="s">
        <v>2</v>
      </c>
      <c r="AG17" s="1">
        <v>2</v>
      </c>
    </row>
    <row r="18" spans="1:33" ht="15.75" thickBot="1" x14ac:dyDescent="0.25">
      <c r="A18" s="192"/>
      <c r="B18" s="195"/>
      <c r="C18" s="112" t="s">
        <v>34</v>
      </c>
      <c r="D18" s="113">
        <v>28</v>
      </c>
      <c r="E18" s="109">
        <v>1443492.2588137374</v>
      </c>
      <c r="F18" s="109">
        <v>1239414.1692722216</v>
      </c>
      <c r="G18" s="109">
        <v>1161969.4345314978</v>
      </c>
      <c r="H18" s="109">
        <v>1193042.1820164144</v>
      </c>
      <c r="I18" s="109">
        <v>1631275.3338741662</v>
      </c>
      <c r="J18" s="109">
        <v>2496057.4529269338</v>
      </c>
      <c r="K18" s="109">
        <v>2744822.4532638355</v>
      </c>
      <c r="L18" s="109">
        <v>3085053.2828978333</v>
      </c>
      <c r="M18" s="109">
        <v>3432915.3801293354</v>
      </c>
      <c r="N18" s="109">
        <v>3629993.2862023297</v>
      </c>
      <c r="O18" s="109">
        <v>3815294.4210915174</v>
      </c>
      <c r="P18" s="109">
        <v>3917953.5466608708</v>
      </c>
      <c r="Q18" s="109">
        <v>3809778.3190369457</v>
      </c>
      <c r="R18" s="109">
        <v>3690992.1681591985</v>
      </c>
      <c r="S18" s="109">
        <v>3668399.9147261041</v>
      </c>
      <c r="T18" s="109">
        <v>3619810.6638187454</v>
      </c>
      <c r="U18" s="109">
        <v>3563123.0927361194</v>
      </c>
      <c r="V18" s="109">
        <v>4631449.5148624023</v>
      </c>
      <c r="W18" s="109">
        <v>5109538.4174658991</v>
      </c>
      <c r="X18" s="109">
        <v>5441035.7036767649</v>
      </c>
      <c r="Y18" s="109">
        <v>5198078.4641048871</v>
      </c>
      <c r="Z18" s="109">
        <v>4599776.4107773714</v>
      </c>
      <c r="AA18" s="109">
        <v>3802637.5130889197</v>
      </c>
      <c r="AB18" s="142">
        <v>3104885.1816137759</v>
      </c>
      <c r="AC18" s="152">
        <v>80030788.565747827</v>
      </c>
      <c r="AD18" s="152">
        <v>36233314.075459003</v>
      </c>
    </row>
    <row r="19" spans="1:33" ht="15" x14ac:dyDescent="0.2">
      <c r="A19" s="193">
        <v>50465</v>
      </c>
      <c r="B19" s="194">
        <v>84152746.383942783</v>
      </c>
      <c r="C19" s="94" t="s">
        <v>35</v>
      </c>
      <c r="D19" s="95">
        <v>22</v>
      </c>
      <c r="E19" s="148">
        <v>50508.798733851414</v>
      </c>
      <c r="F19" s="149">
        <v>43668.652829422179</v>
      </c>
      <c r="G19" s="149">
        <v>40774.771062337029</v>
      </c>
      <c r="H19" s="149">
        <v>41725.011519676933</v>
      </c>
      <c r="I19" s="149">
        <v>50683.658884917946</v>
      </c>
      <c r="J19" s="149">
        <v>66708.006396533296</v>
      </c>
      <c r="K19" s="149">
        <v>92092.144196492285</v>
      </c>
      <c r="L19" s="149">
        <v>113896.72953327712</v>
      </c>
      <c r="M19" s="149">
        <v>126478.9351313306</v>
      </c>
      <c r="N19" s="149">
        <v>131779.65252305646</v>
      </c>
      <c r="O19" s="149">
        <v>137663.63818378886</v>
      </c>
      <c r="P19" s="149">
        <v>143015.63986451851</v>
      </c>
      <c r="Q19" s="149">
        <v>145216.24378488967</v>
      </c>
      <c r="R19" s="149">
        <v>139841.83068217206</v>
      </c>
      <c r="S19" s="149">
        <v>137271.99031202542</v>
      </c>
      <c r="T19" s="149">
        <v>134532.06511983729</v>
      </c>
      <c r="U19" s="149">
        <v>130876.47501097726</v>
      </c>
      <c r="V19" s="149">
        <v>167949.70162484312</v>
      </c>
      <c r="W19" s="149">
        <v>178899.84828409436</v>
      </c>
      <c r="X19" s="149">
        <v>182374.84905232643</v>
      </c>
      <c r="Y19" s="149">
        <v>172810.8774407616</v>
      </c>
      <c r="Z19" s="149">
        <v>155332.77930533927</v>
      </c>
      <c r="AA19" s="149">
        <v>133322.77076859513</v>
      </c>
      <c r="AB19" s="150">
        <v>111539.90720922398</v>
      </c>
      <c r="AC19" s="151">
        <v>62237229.503994346</v>
      </c>
      <c r="AD19" s="1">
        <v>29492610.403209217</v>
      </c>
      <c r="AF19" s="1" t="s">
        <v>1</v>
      </c>
      <c r="AG19" s="1">
        <v>3</v>
      </c>
    </row>
    <row r="20" spans="1:33" ht="15" x14ac:dyDescent="0.2">
      <c r="A20" s="191"/>
      <c r="B20" s="194"/>
      <c r="C20" s="100" t="s">
        <v>36</v>
      </c>
      <c r="D20" s="101">
        <v>4</v>
      </c>
      <c r="E20" s="145">
        <v>55129.216803022835</v>
      </c>
      <c r="F20" s="146">
        <v>46979.734327196631</v>
      </c>
      <c r="G20" s="146">
        <v>42952.852347298329</v>
      </c>
      <c r="H20" s="146">
        <v>42857.24441466383</v>
      </c>
      <c r="I20" s="146">
        <v>48328.921050809098</v>
      </c>
      <c r="J20" s="146">
        <v>55847.782280912121</v>
      </c>
      <c r="K20" s="146">
        <v>71644.326793277345</v>
      </c>
      <c r="L20" s="146">
        <v>94297.429724465401</v>
      </c>
      <c r="M20" s="146">
        <v>111658.77869402748</v>
      </c>
      <c r="N20" s="146">
        <v>122790.92825484872</v>
      </c>
      <c r="O20" s="146">
        <v>131500.77958086814</v>
      </c>
      <c r="P20" s="146">
        <v>136602.18323623168</v>
      </c>
      <c r="Q20" s="146">
        <v>136725.10858195362</v>
      </c>
      <c r="R20" s="146">
        <v>130491.70097785447</v>
      </c>
      <c r="S20" s="146">
        <v>122444.13812506586</v>
      </c>
      <c r="T20" s="146">
        <v>116489.47389677931</v>
      </c>
      <c r="U20" s="146">
        <v>111921.33983214029</v>
      </c>
      <c r="V20" s="146">
        <v>151889.22352951826</v>
      </c>
      <c r="W20" s="146">
        <v>163466.42937268032</v>
      </c>
      <c r="X20" s="146">
        <v>167306.90571433946</v>
      </c>
      <c r="Y20" s="146">
        <v>159648.33727968033</v>
      </c>
      <c r="Z20" s="146">
        <v>145810.72458034212</v>
      </c>
      <c r="AA20" s="146">
        <v>128920.15805032352</v>
      </c>
      <c r="AB20" s="147">
        <v>111311.66061633974</v>
      </c>
      <c r="AC20" s="152">
        <v>10428061.512258554</v>
      </c>
      <c r="AD20" s="1">
        <v>4859687.4436169397</v>
      </c>
      <c r="AF20" s="1" t="s">
        <v>3</v>
      </c>
      <c r="AG20" s="1">
        <v>3</v>
      </c>
    </row>
    <row r="21" spans="1:33" ht="15" x14ac:dyDescent="0.2">
      <c r="A21" s="191"/>
      <c r="B21" s="194"/>
      <c r="C21" s="106" t="s">
        <v>37</v>
      </c>
      <c r="D21" s="107">
        <v>5</v>
      </c>
      <c r="E21" s="143">
        <v>52428.453006823482</v>
      </c>
      <c r="F21" s="143">
        <v>44450.002184667734</v>
      </c>
      <c r="G21" s="143">
        <v>39922.437883347389</v>
      </c>
      <c r="H21" s="143">
        <v>37822.622282545351</v>
      </c>
      <c r="I21" s="143">
        <v>39078.918592662449</v>
      </c>
      <c r="J21" s="143">
        <v>41144.967870142493</v>
      </c>
      <c r="K21" s="143">
        <v>48098.325203131579</v>
      </c>
      <c r="L21" s="143">
        <v>66823.657561856744</v>
      </c>
      <c r="M21" s="143">
        <v>84455.82689322115</v>
      </c>
      <c r="N21" s="143">
        <v>98403.965918227215</v>
      </c>
      <c r="O21" s="143">
        <v>108726.57572370287</v>
      </c>
      <c r="P21" s="143">
        <v>114831.00379731592</v>
      </c>
      <c r="Q21" s="143">
        <v>117285.68060916006</v>
      </c>
      <c r="R21" s="143">
        <v>113972.44034381794</v>
      </c>
      <c r="S21" s="143">
        <v>106791.89060065745</v>
      </c>
      <c r="T21" s="143">
        <v>101162.91038059405</v>
      </c>
      <c r="U21" s="143">
        <v>98806.619645534753</v>
      </c>
      <c r="V21" s="143">
        <v>140733.43364935403</v>
      </c>
      <c r="W21" s="143">
        <v>155164.38592439669</v>
      </c>
      <c r="X21" s="143">
        <v>162144.25555104052</v>
      </c>
      <c r="Y21" s="143">
        <v>156437.72955375971</v>
      </c>
      <c r="Z21" s="143">
        <v>141691.33317235665</v>
      </c>
      <c r="AA21" s="143">
        <v>122802.38373605437</v>
      </c>
      <c r="AB21" s="144">
        <v>104311.25345360386</v>
      </c>
      <c r="AC21" s="153">
        <v>11487455.367689874</v>
      </c>
      <c r="AD21" s="1">
        <v>5056302.8573704408</v>
      </c>
      <c r="AF21" s="1" t="s">
        <v>2</v>
      </c>
      <c r="AG21" s="1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>
        <v>1593852.70439094</v>
      </c>
      <c r="F22" s="109">
        <v>1370879.310479413</v>
      </c>
      <c r="G22" s="109">
        <v>1268468.5621773452</v>
      </c>
      <c r="H22" s="109">
        <v>1278492.3425042746</v>
      </c>
      <c r="I22" s="109">
        <v>1503750.7726347435</v>
      </c>
      <c r="J22" s="109">
        <v>1896692.1091980934</v>
      </c>
      <c r="K22" s="109">
        <v>2553096.1055115978</v>
      </c>
      <c r="L22" s="109">
        <v>3217036.0564392414</v>
      </c>
      <c r="M22" s="109">
        <v>3651450.8221314885</v>
      </c>
      <c r="N22" s="109">
        <v>3882335.8981177728</v>
      </c>
      <c r="O22" s="109">
        <v>4098236.0369853415</v>
      </c>
      <c r="P22" s="109">
        <v>4266907.8289509136</v>
      </c>
      <c r="Q22" s="109">
        <v>4328086.2006411878</v>
      </c>
      <c r="R22" s="109">
        <v>4168349.2806382929</v>
      </c>
      <c r="S22" s="109">
        <v>4043719.7923681098</v>
      </c>
      <c r="T22" s="109">
        <v>3931477.880126508</v>
      </c>
      <c r="U22" s="109">
        <v>3821000.9077977343</v>
      </c>
      <c r="V22" s="109">
        <v>5006117.4981113924</v>
      </c>
      <c r="W22" s="109">
        <v>5365484.3093627803</v>
      </c>
      <c r="X22" s="109">
        <v>5492195.5797637422</v>
      </c>
      <c r="Y22" s="109">
        <v>5222621.3005842753</v>
      </c>
      <c r="Z22" s="109">
        <v>4709020.7089006156</v>
      </c>
      <c r="AA22" s="109">
        <v>4062793.5077906586</v>
      </c>
      <c r="AB22" s="142">
        <v>3420680.868336306</v>
      </c>
      <c r="AC22" s="152">
        <v>84152746.383942783</v>
      </c>
      <c r="AD22" s="152">
        <v>39408600.704196602</v>
      </c>
    </row>
    <row r="23" spans="1:33" ht="15" x14ac:dyDescent="0.2">
      <c r="A23" s="193">
        <v>50496</v>
      </c>
      <c r="B23" s="194">
        <v>80425001.669833124</v>
      </c>
      <c r="C23" s="94" t="s">
        <v>35</v>
      </c>
      <c r="D23" s="95">
        <v>20</v>
      </c>
      <c r="E23" s="148">
        <v>40861.980513200942</v>
      </c>
      <c r="F23" s="149">
        <v>33772.711489882386</v>
      </c>
      <c r="G23" s="149">
        <v>31102.250678145781</v>
      </c>
      <c r="H23" s="149">
        <v>31747.194445298934</v>
      </c>
      <c r="I23" s="149">
        <v>47981.134718606707</v>
      </c>
      <c r="J23" s="149">
        <v>88415.392070325732</v>
      </c>
      <c r="K23" s="149">
        <v>102023.94103759195</v>
      </c>
      <c r="L23" s="149">
        <v>111395.80043111446</v>
      </c>
      <c r="M23" s="149">
        <v>123705.1419149611</v>
      </c>
      <c r="N23" s="149">
        <v>131208.61591487433</v>
      </c>
      <c r="O23" s="149">
        <v>137561.85322823419</v>
      </c>
      <c r="P23" s="149">
        <v>141631.6690410875</v>
      </c>
      <c r="Q23" s="149">
        <v>136418.57945450468</v>
      </c>
      <c r="R23" s="149">
        <v>132660.19008940909</v>
      </c>
      <c r="S23" s="149">
        <v>133455.86028481074</v>
      </c>
      <c r="T23" s="149">
        <v>134127.06172312831</v>
      </c>
      <c r="U23" s="149">
        <v>134355.73944331362</v>
      </c>
      <c r="V23" s="149">
        <v>176132.67672266456</v>
      </c>
      <c r="W23" s="149">
        <v>198726.75070763935</v>
      </c>
      <c r="X23" s="149">
        <v>206196.82291718028</v>
      </c>
      <c r="Y23" s="149">
        <v>193786.57383672969</v>
      </c>
      <c r="Z23" s="149">
        <v>169215.71406218741</v>
      </c>
      <c r="AA23" s="149">
        <v>134763.03079830203</v>
      </c>
      <c r="AB23" s="150">
        <v>105122.32197121906</v>
      </c>
      <c r="AC23" s="151">
        <v>57527380.149888255</v>
      </c>
      <c r="AD23" s="1">
        <v>26330410.23050876</v>
      </c>
      <c r="AF23" s="1" t="s">
        <v>1</v>
      </c>
      <c r="AG23" s="1">
        <v>4</v>
      </c>
    </row>
    <row r="24" spans="1:33" ht="15" x14ac:dyDescent="0.2">
      <c r="A24" s="191"/>
      <c r="B24" s="194"/>
      <c r="C24" s="100" t="s">
        <v>36</v>
      </c>
      <c r="D24" s="101">
        <v>4</v>
      </c>
      <c r="E24" s="145">
        <v>43894.275423590909</v>
      </c>
      <c r="F24" s="146">
        <v>35948.523328836825</v>
      </c>
      <c r="G24" s="146">
        <v>31820.78433369091</v>
      </c>
      <c r="H24" s="146">
        <v>31087.520994453786</v>
      </c>
      <c r="I24" s="146">
        <v>36933.049483731796</v>
      </c>
      <c r="J24" s="146">
        <v>46020.075992156737</v>
      </c>
      <c r="K24" s="146">
        <v>64568.831399858369</v>
      </c>
      <c r="L24" s="146">
        <v>88630.756734123977</v>
      </c>
      <c r="M24" s="146">
        <v>107809.77677090613</v>
      </c>
      <c r="N24" s="146">
        <v>120989.5541500985</v>
      </c>
      <c r="O24" s="146">
        <v>127740.39156124437</v>
      </c>
      <c r="P24" s="146">
        <v>132919.9128343364</v>
      </c>
      <c r="Q24" s="146">
        <v>131999.83369755026</v>
      </c>
      <c r="R24" s="146">
        <v>123191.9140776186</v>
      </c>
      <c r="S24" s="146">
        <v>114325.33075162009</v>
      </c>
      <c r="T24" s="146">
        <v>109313.70957605004</v>
      </c>
      <c r="U24" s="146">
        <v>105792.60462540064</v>
      </c>
      <c r="V24" s="146">
        <v>150259.97676194232</v>
      </c>
      <c r="W24" s="146">
        <v>177016.16475552064</v>
      </c>
      <c r="X24" s="146">
        <v>184488.43295908294</v>
      </c>
      <c r="Y24" s="146">
        <v>175044.68903025414</v>
      </c>
      <c r="Z24" s="146">
        <v>156979.92044688045</v>
      </c>
      <c r="AA24" s="146">
        <v>131403.93409876368</v>
      </c>
      <c r="AB24" s="147">
        <v>108323.27435144503</v>
      </c>
      <c r="AC24" s="152">
        <v>10146012.952556631</v>
      </c>
      <c r="AD24" s="1">
        <v>4650855.1391157955</v>
      </c>
      <c r="AF24" s="1" t="s">
        <v>3</v>
      </c>
      <c r="AG24" s="1">
        <v>4</v>
      </c>
    </row>
    <row r="25" spans="1:33" ht="15" x14ac:dyDescent="0.2">
      <c r="A25" s="191"/>
      <c r="B25" s="194"/>
      <c r="C25" s="106" t="s">
        <v>37</v>
      </c>
      <c r="D25" s="107">
        <v>6</v>
      </c>
      <c r="E25" s="143">
        <v>45932.677067594021</v>
      </c>
      <c r="F25" s="143">
        <v>36143.248015928009</v>
      </c>
      <c r="G25" s="143">
        <v>31271.23853273589</v>
      </c>
      <c r="H25" s="143">
        <v>29523.067873396576</v>
      </c>
      <c r="I25" s="143">
        <v>31365.092117115284</v>
      </c>
      <c r="J25" s="143">
        <v>34233.601808039166</v>
      </c>
      <c r="K25" s="143">
        <v>41578.313144973174</v>
      </c>
      <c r="L25" s="143">
        <v>59291.233442394921</v>
      </c>
      <c r="M25" s="143">
        <v>76074.035763666208</v>
      </c>
      <c r="N25" s="143">
        <v>89195.624669367346</v>
      </c>
      <c r="O25" s="143">
        <v>97162.41928217042</v>
      </c>
      <c r="P25" s="143">
        <v>102143.03801672428</v>
      </c>
      <c r="Q25" s="143">
        <v>102905.77863196738</v>
      </c>
      <c r="R25" s="143">
        <v>98982.172327509878</v>
      </c>
      <c r="S25" s="143">
        <v>91931.551012616546</v>
      </c>
      <c r="T25" s="143">
        <v>86630.160439219922</v>
      </c>
      <c r="U25" s="143">
        <v>84019.399349587111</v>
      </c>
      <c r="V25" s="143">
        <v>127973.25088567137</v>
      </c>
      <c r="W25" s="143">
        <v>159063.61263498594</v>
      </c>
      <c r="X25" s="143">
        <v>173994.09957028445</v>
      </c>
      <c r="Y25" s="143">
        <v>167451.58217434859</v>
      </c>
      <c r="Z25" s="143">
        <v>146121.06326033614</v>
      </c>
      <c r="AA25" s="143">
        <v>117614.5265896839</v>
      </c>
      <c r="AB25" s="144">
        <v>94667.307954389762</v>
      </c>
      <c r="AC25" s="153">
        <v>12751608.56738824</v>
      </c>
      <c r="AD25" s="1">
        <v>5330012.4776113443</v>
      </c>
      <c r="AF25" s="1" t="s">
        <v>2</v>
      </c>
      <c r="AG25" s="1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>
        <v>1268412.7743639466</v>
      </c>
      <c r="F26" s="109">
        <v>1036107.811208563</v>
      </c>
      <c r="G26" s="109">
        <v>936955.5820940946</v>
      </c>
      <c r="H26" s="109">
        <v>936432.38012417324</v>
      </c>
      <c r="I26" s="109">
        <v>1295545.4450097529</v>
      </c>
      <c r="J26" s="109">
        <v>2157789.7562233768</v>
      </c>
      <c r="K26" s="109">
        <v>2548224.0252211117</v>
      </c>
      <c r="L26" s="109">
        <v>2938186.4362131548</v>
      </c>
      <c r="M26" s="109">
        <v>3361786.1599648441</v>
      </c>
      <c r="N26" s="109">
        <v>3643304.2829140848</v>
      </c>
      <c r="O26" s="109">
        <v>3845173.1465026839</v>
      </c>
      <c r="P26" s="109">
        <v>3977171.2602594411</v>
      </c>
      <c r="Q26" s="109">
        <v>3873805.5956720989</v>
      </c>
      <c r="R26" s="109">
        <v>3739864.4920637161</v>
      </c>
      <c r="S26" s="109">
        <v>3678007.8347783946</v>
      </c>
      <c r="T26" s="109">
        <v>3639577.0354020861</v>
      </c>
      <c r="U26" s="109">
        <v>3614401.6034653974</v>
      </c>
      <c r="V26" s="109">
        <v>4891532.9468150884</v>
      </c>
      <c r="W26" s="109">
        <v>5636981.3489847854</v>
      </c>
      <c r="X26" s="109">
        <v>5905854.7876016442</v>
      </c>
      <c r="Y26" s="109">
        <v>5580619.7259017024</v>
      </c>
      <c r="Z26" s="109">
        <v>4888960.3425932862</v>
      </c>
      <c r="AA26" s="109">
        <v>3926563.5118991984</v>
      </c>
      <c r="AB26" s="142">
        <v>3103743.3845564998</v>
      </c>
      <c r="AC26" s="152">
        <v>80425001.669833124</v>
      </c>
      <c r="AD26" s="152">
        <v>36311277.847235903</v>
      </c>
    </row>
    <row r="27" spans="1:33" ht="15" x14ac:dyDescent="0.2">
      <c r="A27" s="193">
        <v>50526</v>
      </c>
      <c r="B27" s="194">
        <v>83932922.785431981</v>
      </c>
      <c r="C27" s="94" t="s">
        <v>35</v>
      </c>
      <c r="D27" s="95">
        <v>21</v>
      </c>
      <c r="E27" s="148">
        <v>39568.477766523763</v>
      </c>
      <c r="F27" s="149">
        <v>32190.468608595802</v>
      </c>
      <c r="G27" s="149">
        <v>29476.721801468273</v>
      </c>
      <c r="H27" s="149">
        <v>30138.933990400124</v>
      </c>
      <c r="I27" s="149">
        <v>46318.34842765861</v>
      </c>
      <c r="J27" s="149">
        <v>88207.601887558514</v>
      </c>
      <c r="K27" s="149">
        <v>101680.17874729919</v>
      </c>
      <c r="L27" s="149">
        <v>109479.60055869538</v>
      </c>
      <c r="M27" s="149">
        <v>120562.92860481598</v>
      </c>
      <c r="N27" s="149">
        <v>127972.48174939047</v>
      </c>
      <c r="O27" s="149">
        <v>134505.10290040728</v>
      </c>
      <c r="P27" s="149">
        <v>138975.23050596425</v>
      </c>
      <c r="Q27" s="149">
        <v>133975.38202811536</v>
      </c>
      <c r="R27" s="149">
        <v>130078.33689489742</v>
      </c>
      <c r="S27" s="149">
        <v>130969.29365452383</v>
      </c>
      <c r="T27" s="149">
        <v>130642.39046699763</v>
      </c>
      <c r="U27" s="149">
        <v>130523.74048847771</v>
      </c>
      <c r="V27" s="149">
        <v>171420.24164338867</v>
      </c>
      <c r="W27" s="149">
        <v>195551.08957194339</v>
      </c>
      <c r="X27" s="149">
        <v>204864.84005817078</v>
      </c>
      <c r="Y27" s="149">
        <v>192971.86236873054</v>
      </c>
      <c r="Z27" s="149">
        <v>168725.30922743451</v>
      </c>
      <c r="AA27" s="149">
        <v>134787.78245260325</v>
      </c>
      <c r="AB27" s="150">
        <v>103454.07657502386</v>
      </c>
      <c r="AC27" s="151">
        <v>59367848.840560786</v>
      </c>
      <c r="AD27" s="1">
        <v>27041374.244897991</v>
      </c>
      <c r="AF27" s="1" t="s">
        <v>1</v>
      </c>
      <c r="AG27" s="1">
        <v>5</v>
      </c>
    </row>
    <row r="28" spans="1:33" ht="15" x14ac:dyDescent="0.2">
      <c r="A28" s="191"/>
      <c r="B28" s="194"/>
      <c r="C28" s="100" t="s">
        <v>36</v>
      </c>
      <c r="D28" s="101">
        <v>4</v>
      </c>
      <c r="E28" s="145">
        <v>46313.079932617191</v>
      </c>
      <c r="F28" s="146">
        <v>36705.823899326708</v>
      </c>
      <c r="G28" s="146">
        <v>32909.521310104639</v>
      </c>
      <c r="H28" s="146">
        <v>31909.67103446112</v>
      </c>
      <c r="I28" s="146">
        <v>38730.876388447999</v>
      </c>
      <c r="J28" s="146">
        <v>48609.964839160835</v>
      </c>
      <c r="K28" s="146">
        <v>69534.876734501202</v>
      </c>
      <c r="L28" s="146">
        <v>93346.911514988344</v>
      </c>
      <c r="M28" s="146">
        <v>112232.0874279485</v>
      </c>
      <c r="N28" s="146">
        <v>124664.73560035886</v>
      </c>
      <c r="O28" s="146">
        <v>130681.95258256914</v>
      </c>
      <c r="P28" s="146">
        <v>134778.41907404523</v>
      </c>
      <c r="Q28" s="146">
        <v>132985.66644419843</v>
      </c>
      <c r="R28" s="146">
        <v>124235.40774065068</v>
      </c>
      <c r="S28" s="146">
        <v>115079.94618459119</v>
      </c>
      <c r="T28" s="146">
        <v>109231.71501043996</v>
      </c>
      <c r="U28" s="146">
        <v>105194.34220650616</v>
      </c>
      <c r="V28" s="146">
        <v>147400.67853883185</v>
      </c>
      <c r="W28" s="146">
        <v>174595.40172010247</v>
      </c>
      <c r="X28" s="146">
        <v>184149.13534264307</v>
      </c>
      <c r="Y28" s="146">
        <v>175477.81678104965</v>
      </c>
      <c r="Z28" s="146">
        <v>157958.98435115459</v>
      </c>
      <c r="AA28" s="146">
        <v>132403.25304041023</v>
      </c>
      <c r="AB28" s="147">
        <v>108613.47463691347</v>
      </c>
      <c r="AC28" s="152">
        <v>10270974.969344083</v>
      </c>
      <c r="AD28" s="1">
        <v>4729724.7351451851</v>
      </c>
      <c r="AF28" s="1" t="s">
        <v>3</v>
      </c>
      <c r="AG28" s="1">
        <v>5</v>
      </c>
    </row>
    <row r="29" spans="1:33" ht="15" x14ac:dyDescent="0.2">
      <c r="A29" s="191"/>
      <c r="B29" s="194"/>
      <c r="C29" s="106" t="s">
        <v>37</v>
      </c>
      <c r="D29" s="107">
        <v>6</v>
      </c>
      <c r="E29" s="143">
        <v>48256.330386257832</v>
      </c>
      <c r="F29" s="143">
        <v>38790.61960249953</v>
      </c>
      <c r="G29" s="143">
        <v>34102.143610016894</v>
      </c>
      <c r="H29" s="143">
        <v>32604.516470529659</v>
      </c>
      <c r="I29" s="143">
        <v>36756.470530512292</v>
      </c>
      <c r="J29" s="143">
        <v>45327.24506177468</v>
      </c>
      <c r="K29" s="143">
        <v>57527.01280627682</v>
      </c>
      <c r="L29" s="143">
        <v>76529.000465693607</v>
      </c>
      <c r="M29" s="143">
        <v>93528.052518310476</v>
      </c>
      <c r="N29" s="143">
        <v>105978.44945600729</v>
      </c>
      <c r="O29" s="143">
        <v>113252.31867600179</v>
      </c>
      <c r="P29" s="143">
        <v>116224.49624918122</v>
      </c>
      <c r="Q29" s="143">
        <v>114831.7927680516</v>
      </c>
      <c r="R29" s="143">
        <v>109745.09392422902</v>
      </c>
      <c r="S29" s="143">
        <v>102995.85659867211</v>
      </c>
      <c r="T29" s="143">
        <v>98925.425861551557</v>
      </c>
      <c r="U29" s="143">
        <v>97609.894366878885</v>
      </c>
      <c r="V29" s="143">
        <v>143472.34877614948</v>
      </c>
      <c r="W29" s="143">
        <v>170746.62171533244</v>
      </c>
      <c r="X29" s="143">
        <v>184630.66251928909</v>
      </c>
      <c r="Y29" s="143">
        <v>178383.03951611443</v>
      </c>
      <c r="Z29" s="143">
        <v>156713.62944432374</v>
      </c>
      <c r="AA29" s="143">
        <v>125297.69379406371</v>
      </c>
      <c r="AB29" s="144">
        <v>100121.11413680072</v>
      </c>
      <c r="AC29" s="153">
        <v>14294098.975527111</v>
      </c>
      <c r="AD29" s="1">
        <v>6177722.2853074651</v>
      </c>
      <c r="AF29" s="1" t="s">
        <v>2</v>
      </c>
      <c r="AG29" s="1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>
        <v>1305728.3351450148</v>
      </c>
      <c r="F30" s="109">
        <v>1055566.8539928158</v>
      </c>
      <c r="G30" s="109">
        <v>955262.10473135358</v>
      </c>
      <c r="H30" s="109">
        <v>956183.39675942506</v>
      </c>
      <c r="I30" s="109">
        <v>1348147.6457176965</v>
      </c>
      <c r="J30" s="109">
        <v>2318762.9693660201</v>
      </c>
      <c r="K30" s="109">
        <v>2758585.3374689487</v>
      </c>
      <c r="L30" s="109">
        <v>3131633.2605867181</v>
      </c>
      <c r="M30" s="109">
        <v>3541918.1655227924</v>
      </c>
      <c r="N30" s="109">
        <v>3821951.755874679</v>
      </c>
      <c r="O30" s="109">
        <v>4026848.8832948399</v>
      </c>
      <c r="P30" s="109">
        <v>4154940.4944165177</v>
      </c>
      <c r="Q30" s="109">
        <v>4034416.4449755261</v>
      </c>
      <c r="R30" s="109">
        <v>3887057.2693008231</v>
      </c>
      <c r="S30" s="109">
        <v>3828650.091075398</v>
      </c>
      <c r="T30" s="109">
        <v>3773969.6150180195</v>
      </c>
      <c r="U30" s="109">
        <v>3747435.2852853299</v>
      </c>
      <c r="V30" s="109">
        <v>5050261.881323386</v>
      </c>
      <c r="W30" s="109">
        <v>5829434.2181832157</v>
      </c>
      <c r="X30" s="109">
        <v>6146542.1577078942</v>
      </c>
      <c r="Y30" s="109">
        <v>5824618.613964227</v>
      </c>
      <c r="Z30" s="109">
        <v>5115349.2078466862</v>
      </c>
      <c r="AA30" s="109">
        <v>4111942.6064306917</v>
      </c>
      <c r="AB30" s="142">
        <v>3207716.1914439593</v>
      </c>
      <c r="AC30" s="152">
        <v>83932922.785431981</v>
      </c>
      <c r="AD30" s="152">
        <v>37948821.26535064</v>
      </c>
    </row>
    <row r="31" spans="1:33" ht="15" x14ac:dyDescent="0.2">
      <c r="A31" s="193">
        <v>50557</v>
      </c>
      <c r="B31" s="194">
        <v>79941690.761145502</v>
      </c>
      <c r="C31" s="94" t="s">
        <v>35</v>
      </c>
      <c r="D31" s="95">
        <v>20</v>
      </c>
      <c r="E31" s="148">
        <v>41066.896464495585</v>
      </c>
      <c r="F31" s="149">
        <v>32948.758677506194</v>
      </c>
      <c r="G31" s="149">
        <v>29890.510961552885</v>
      </c>
      <c r="H31" s="149">
        <v>30548.253876953589</v>
      </c>
      <c r="I31" s="149">
        <v>44423.932022725392</v>
      </c>
      <c r="J31" s="149">
        <v>78252.928345401364</v>
      </c>
      <c r="K31" s="149">
        <v>97053.596036468254</v>
      </c>
      <c r="L31" s="149">
        <v>108933.65260430009</v>
      </c>
      <c r="M31" s="149">
        <v>122791.75638473421</v>
      </c>
      <c r="N31" s="149">
        <v>131055.04998097096</v>
      </c>
      <c r="O31" s="149">
        <v>137431.52264049294</v>
      </c>
      <c r="P31" s="149">
        <v>142022.91006936989</v>
      </c>
      <c r="Q31" s="149">
        <v>137947.05585616091</v>
      </c>
      <c r="R31" s="149">
        <v>133445.24520573363</v>
      </c>
      <c r="S31" s="149">
        <v>133439.34120440859</v>
      </c>
      <c r="T31" s="149">
        <v>132433.14592760228</v>
      </c>
      <c r="U31" s="149">
        <v>130977.69030522693</v>
      </c>
      <c r="V31" s="149">
        <v>170301.22891279651</v>
      </c>
      <c r="W31" s="149">
        <v>191642.8993240112</v>
      </c>
      <c r="X31" s="149">
        <v>203572.01641044422</v>
      </c>
      <c r="Y31" s="149">
        <v>192939.43688005925</v>
      </c>
      <c r="Z31" s="149">
        <v>169872.13744766123</v>
      </c>
      <c r="AA31" s="149">
        <v>138736.83242421324</v>
      </c>
      <c r="AB31" s="150">
        <v>108310.5138637699</v>
      </c>
      <c r="AC31" s="151">
        <v>56800746.236541182</v>
      </c>
      <c r="AD31" s="1">
        <v>26209547.403580006</v>
      </c>
      <c r="AF31" s="1" t="s">
        <v>1</v>
      </c>
      <c r="AG31" s="1">
        <v>6</v>
      </c>
    </row>
    <row r="32" spans="1:33" ht="15" x14ac:dyDescent="0.2">
      <c r="A32" s="191"/>
      <c r="B32" s="194"/>
      <c r="C32" s="100" t="s">
        <v>36</v>
      </c>
      <c r="D32" s="101">
        <v>4</v>
      </c>
      <c r="E32" s="145">
        <v>47425.106096878044</v>
      </c>
      <c r="F32" s="146">
        <v>37359.870687475828</v>
      </c>
      <c r="G32" s="146">
        <v>33067.1893611981</v>
      </c>
      <c r="H32" s="146">
        <v>32260.213895250494</v>
      </c>
      <c r="I32" s="146">
        <v>39073.783018801609</v>
      </c>
      <c r="J32" s="146">
        <v>48703.04067977408</v>
      </c>
      <c r="K32" s="146">
        <v>67632.752626943955</v>
      </c>
      <c r="L32" s="146">
        <v>92417.499371171347</v>
      </c>
      <c r="M32" s="146">
        <v>111237.32400412852</v>
      </c>
      <c r="N32" s="146">
        <v>123464.34325230538</v>
      </c>
      <c r="O32" s="146">
        <v>130902.78375702912</v>
      </c>
      <c r="P32" s="146">
        <v>134538.27104883484</v>
      </c>
      <c r="Q32" s="146">
        <v>132652.65351297075</v>
      </c>
      <c r="R32" s="146">
        <v>124713.00719818934</v>
      </c>
      <c r="S32" s="146">
        <v>114748.83610482959</v>
      </c>
      <c r="T32" s="146">
        <v>108893.66436256039</v>
      </c>
      <c r="U32" s="146">
        <v>105102.02717449704</v>
      </c>
      <c r="V32" s="146">
        <v>146611.58419667237</v>
      </c>
      <c r="W32" s="146">
        <v>171341.23234940396</v>
      </c>
      <c r="X32" s="146">
        <v>182301.21530359663</v>
      </c>
      <c r="Y32" s="146">
        <v>173814.4219320534</v>
      </c>
      <c r="Z32" s="146">
        <v>158060.39853778982</v>
      </c>
      <c r="AA32" s="146">
        <v>131979.01712449605</v>
      </c>
      <c r="AB32" s="147">
        <v>108235.60939086287</v>
      </c>
      <c r="AC32" s="152">
        <v>10226143.379950853</v>
      </c>
      <c r="AD32" s="1">
        <v>4714681.6391460653</v>
      </c>
      <c r="AF32" s="1" t="s">
        <v>3</v>
      </c>
      <c r="AG32" s="1">
        <v>6</v>
      </c>
    </row>
    <row r="33" spans="1:33" ht="15" x14ac:dyDescent="0.2">
      <c r="A33" s="191"/>
      <c r="B33" s="194"/>
      <c r="C33" s="106" t="s">
        <v>37</v>
      </c>
      <c r="D33" s="107">
        <v>6</v>
      </c>
      <c r="E33" s="143">
        <v>45444.701553165556</v>
      </c>
      <c r="F33" s="143">
        <v>35986.543245724599</v>
      </c>
      <c r="G33" s="143">
        <v>31293.033794290579</v>
      </c>
      <c r="H33" s="143">
        <v>29147.359901983513</v>
      </c>
      <c r="I33" s="143">
        <v>30708.077841162052</v>
      </c>
      <c r="J33" s="143">
        <v>31925.249026893736</v>
      </c>
      <c r="K33" s="143">
        <v>40927.745118497223</v>
      </c>
      <c r="L33" s="143">
        <v>59908.31637373683</v>
      </c>
      <c r="M33" s="143">
        <v>78180.894090511996</v>
      </c>
      <c r="N33" s="143">
        <v>93047.78982739913</v>
      </c>
      <c r="O33" s="143">
        <v>102022.21683069998</v>
      </c>
      <c r="P33" s="143">
        <v>107213.20939995557</v>
      </c>
      <c r="Q33" s="143">
        <v>107093.85094972746</v>
      </c>
      <c r="R33" s="143">
        <v>101775.76869120813</v>
      </c>
      <c r="S33" s="143">
        <v>93019.168220830266</v>
      </c>
      <c r="T33" s="143">
        <v>88123.545088330691</v>
      </c>
      <c r="U33" s="143">
        <v>85601.879168604035</v>
      </c>
      <c r="V33" s="143">
        <v>129463.11850468494</v>
      </c>
      <c r="W33" s="143">
        <v>155531.11440427063</v>
      </c>
      <c r="X33" s="143">
        <v>173948.42669090247</v>
      </c>
      <c r="Y33" s="143">
        <v>167874.50725440055</v>
      </c>
      <c r="Z33" s="143">
        <v>147695.21466302773</v>
      </c>
      <c r="AA33" s="143">
        <v>119600.02612051308</v>
      </c>
      <c r="AB33" s="144">
        <v>96935.100681724245</v>
      </c>
      <c r="AC33" s="153">
        <v>12914801.144653469</v>
      </c>
      <c r="AD33" s="1">
        <v>5495919.8318460248</v>
      </c>
      <c r="AF33" s="1" t="s">
        <v>2</v>
      </c>
      <c r="AG33" s="1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>
        <v>1283706.5629964171</v>
      </c>
      <c r="F34" s="109">
        <v>1024333.9157743747</v>
      </c>
      <c r="G34" s="109">
        <v>917837.17944159359</v>
      </c>
      <c r="H34" s="109">
        <v>914890.09253197489</v>
      </c>
      <c r="I34" s="109">
        <v>1229022.2395766866</v>
      </c>
      <c r="J34" s="109">
        <v>1951422.2237884859</v>
      </c>
      <c r="K34" s="109">
        <v>2457169.4019481246</v>
      </c>
      <c r="L34" s="109">
        <v>2907792.9478131081</v>
      </c>
      <c r="M34" s="109">
        <v>3369869.7882542703</v>
      </c>
      <c r="N34" s="109">
        <v>3673245.1115930355</v>
      </c>
      <c r="O34" s="109">
        <v>3884374.8888221756</v>
      </c>
      <c r="P34" s="109">
        <v>4021890.5419824705</v>
      </c>
      <c r="Q34" s="109">
        <v>3932114.8368734661</v>
      </c>
      <c r="R34" s="109">
        <v>3778411.5450546793</v>
      </c>
      <c r="S34" s="109">
        <v>3685897.1778324712</v>
      </c>
      <c r="T34" s="109">
        <v>3612978.8465322712</v>
      </c>
      <c r="U34" s="109">
        <v>3553573.1898141508</v>
      </c>
      <c r="V34" s="109">
        <v>4769249.6260707285</v>
      </c>
      <c r="W34" s="109">
        <v>5451409.602303463</v>
      </c>
      <c r="X34" s="109">
        <v>5844335.7495686859</v>
      </c>
      <c r="Y34" s="109">
        <v>5561293.468855802</v>
      </c>
      <c r="Z34" s="109">
        <v>4915855.6310825506</v>
      </c>
      <c r="AA34" s="109">
        <v>4020252.873705327</v>
      </c>
      <c r="AB34" s="142">
        <v>3180763.3189291949</v>
      </c>
      <c r="AC34" s="152">
        <v>79941690.761145502</v>
      </c>
      <c r="AD34" s="152">
        <v>36420148.874572098</v>
      </c>
    </row>
    <row r="35" spans="1:33" ht="15" x14ac:dyDescent="0.2">
      <c r="A35" s="193">
        <v>50587</v>
      </c>
      <c r="B35" s="194">
        <v>82595812.390419722</v>
      </c>
      <c r="C35" s="94" t="s">
        <v>35</v>
      </c>
      <c r="D35" s="95">
        <v>20</v>
      </c>
      <c r="E35" s="148">
        <v>41911.267948012457</v>
      </c>
      <c r="F35" s="149">
        <v>35063.038652405885</v>
      </c>
      <c r="G35" s="149">
        <v>32078.759419251397</v>
      </c>
      <c r="H35" s="149">
        <v>32295.197682271861</v>
      </c>
      <c r="I35" s="149">
        <v>45712.221046895102</v>
      </c>
      <c r="J35" s="149">
        <v>79479.420166659853</v>
      </c>
      <c r="K35" s="149">
        <v>94314.863296154886</v>
      </c>
      <c r="L35" s="149">
        <v>105755.95437052714</v>
      </c>
      <c r="M35" s="149">
        <v>119367.15244073952</v>
      </c>
      <c r="N35" s="149">
        <v>127947.31649210397</v>
      </c>
      <c r="O35" s="149">
        <v>135206.28293940751</v>
      </c>
      <c r="P35" s="149">
        <v>140775.81773067912</v>
      </c>
      <c r="Q35" s="149">
        <v>136083.3921456961</v>
      </c>
      <c r="R35" s="149">
        <v>131269.13347758408</v>
      </c>
      <c r="S35" s="149">
        <v>130940.87690527407</v>
      </c>
      <c r="T35" s="149">
        <v>130066.96891565032</v>
      </c>
      <c r="U35" s="149">
        <v>128887.44100180754</v>
      </c>
      <c r="V35" s="149">
        <v>167190.85338408363</v>
      </c>
      <c r="W35" s="149">
        <v>191306.25899355233</v>
      </c>
      <c r="X35" s="149">
        <v>208039.62561033011</v>
      </c>
      <c r="Y35" s="149">
        <v>196904.54883549936</v>
      </c>
      <c r="Z35" s="149">
        <v>172842.39374597382</v>
      </c>
      <c r="AA35" s="149">
        <v>139305.22907623762</v>
      </c>
      <c r="AB35" s="150">
        <v>106858.26556457387</v>
      </c>
      <c r="AC35" s="151">
        <v>56592045.596827418</v>
      </c>
      <c r="AD35" s="1">
        <v>25726006.72838939</v>
      </c>
      <c r="AF35" s="1" t="s">
        <v>1</v>
      </c>
      <c r="AG35" s="1">
        <v>7</v>
      </c>
    </row>
    <row r="36" spans="1:33" ht="15" x14ac:dyDescent="0.2">
      <c r="A36" s="191"/>
      <c r="B36" s="194"/>
      <c r="C36" s="100" t="s">
        <v>36</v>
      </c>
      <c r="D36" s="101">
        <v>5</v>
      </c>
      <c r="E36" s="145">
        <v>48402.452663051401</v>
      </c>
      <c r="F36" s="146">
        <v>40234.403823442393</v>
      </c>
      <c r="G36" s="146">
        <v>35861.273190720087</v>
      </c>
      <c r="H36" s="146">
        <v>35453.105647647615</v>
      </c>
      <c r="I36" s="146">
        <v>41750.943115739792</v>
      </c>
      <c r="J36" s="146">
        <v>50588.044681776599</v>
      </c>
      <c r="K36" s="146">
        <v>65388.441922858467</v>
      </c>
      <c r="L36" s="146">
        <v>89298.403940033502</v>
      </c>
      <c r="M36" s="146">
        <v>109487.99336783457</v>
      </c>
      <c r="N36" s="146">
        <v>121477.45316722555</v>
      </c>
      <c r="O36" s="146">
        <v>129153.17663443707</v>
      </c>
      <c r="P36" s="146">
        <v>133697.9676805278</v>
      </c>
      <c r="Q36" s="146">
        <v>131240.30330798391</v>
      </c>
      <c r="R36" s="146">
        <v>122660.49529325301</v>
      </c>
      <c r="S36" s="146">
        <v>113742.60095502158</v>
      </c>
      <c r="T36" s="146">
        <v>108499.36632795552</v>
      </c>
      <c r="U36" s="146">
        <v>105559.13960694359</v>
      </c>
      <c r="V36" s="146">
        <v>145929.65926629372</v>
      </c>
      <c r="W36" s="146">
        <v>172598.97195308292</v>
      </c>
      <c r="X36" s="146">
        <v>189588.59074277538</v>
      </c>
      <c r="Y36" s="146">
        <v>181015.11004244929</v>
      </c>
      <c r="Z36" s="146">
        <v>163260.39458216686</v>
      </c>
      <c r="AA36" s="146">
        <v>137206.94473839967</v>
      </c>
      <c r="AB36" s="147">
        <v>111288.47209772682</v>
      </c>
      <c r="AC36" s="152">
        <v>12916918.543746736</v>
      </c>
      <c r="AD36" s="1">
        <v>5824084.5014060801</v>
      </c>
      <c r="AF36" s="1" t="s">
        <v>3</v>
      </c>
      <c r="AG36" s="1">
        <v>7</v>
      </c>
    </row>
    <row r="37" spans="1:33" ht="15" x14ac:dyDescent="0.2">
      <c r="A37" s="191"/>
      <c r="B37" s="194"/>
      <c r="C37" s="106" t="s">
        <v>37</v>
      </c>
      <c r="D37" s="107">
        <v>6</v>
      </c>
      <c r="E37" s="143">
        <v>47697.551832233767</v>
      </c>
      <c r="F37" s="143">
        <v>38998.916145553165</v>
      </c>
      <c r="G37" s="143">
        <v>34535.584467520908</v>
      </c>
      <c r="H37" s="143">
        <v>32303.364936610404</v>
      </c>
      <c r="I37" s="143">
        <v>34289.416141763228</v>
      </c>
      <c r="J37" s="143">
        <v>36414.241777819661</v>
      </c>
      <c r="K37" s="143">
        <v>40774.969802341067</v>
      </c>
      <c r="L37" s="143">
        <v>58969.099538538168</v>
      </c>
      <c r="M37" s="143">
        <v>76056.015833548634</v>
      </c>
      <c r="N37" s="143">
        <v>90342.24235193264</v>
      </c>
      <c r="O37" s="143">
        <v>98633.979802345071</v>
      </c>
      <c r="P37" s="143">
        <v>104365.63632470943</v>
      </c>
      <c r="Q37" s="143">
        <v>105050.28080734683</v>
      </c>
      <c r="R37" s="143">
        <v>99943.945119471333</v>
      </c>
      <c r="S37" s="143">
        <v>92689.134869181202</v>
      </c>
      <c r="T37" s="143">
        <v>86758.613513334392</v>
      </c>
      <c r="U37" s="143">
        <v>85346.06664976824</v>
      </c>
      <c r="V37" s="143">
        <v>129569.7181184932</v>
      </c>
      <c r="W37" s="143">
        <v>157708.05144485287</v>
      </c>
      <c r="X37" s="143">
        <v>181052.52847074016</v>
      </c>
      <c r="Y37" s="143">
        <v>174873.26918051124</v>
      </c>
      <c r="Z37" s="143">
        <v>153330.55159769778</v>
      </c>
      <c r="AA37" s="143">
        <v>122934.40732439647</v>
      </c>
      <c r="AB37" s="144">
        <v>98503.788923550921</v>
      </c>
      <c r="AC37" s="153">
        <v>13086848.249845564</v>
      </c>
      <c r="AD37" s="1">
        <v>5388930.0888610557</v>
      </c>
      <c r="AF37" s="1" t="s">
        <v>2</v>
      </c>
      <c r="AG37" s="1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>
        <v>1366422.9332689089</v>
      </c>
      <c r="F38" s="109">
        <v>1136426.2890386486</v>
      </c>
      <c r="G38" s="109">
        <v>1028095.0611437538</v>
      </c>
      <c r="H38" s="109">
        <v>1016989.6715033378</v>
      </c>
      <c r="I38" s="109">
        <v>1328735.6333671804</v>
      </c>
      <c r="J38" s="109">
        <v>2061014.077408998</v>
      </c>
      <c r="K38" s="109">
        <v>2457889.2943514362</v>
      </c>
      <c r="L38" s="109">
        <v>2915425.7043419392</v>
      </c>
      <c r="M38" s="109">
        <v>3391119.1106552552</v>
      </c>
      <c r="N38" s="109">
        <v>3708387.0497898031</v>
      </c>
      <c r="O38" s="109">
        <v>3941695.4207744058</v>
      </c>
      <c r="P38" s="109">
        <v>4110200.0109644784</v>
      </c>
      <c r="Q38" s="109">
        <v>4008171.0442979224</v>
      </c>
      <c r="R38" s="109">
        <v>3838348.816734775</v>
      </c>
      <c r="S38" s="109">
        <v>3743665.3520956766</v>
      </c>
      <c r="T38" s="109">
        <v>3664387.8910327903</v>
      </c>
      <c r="U38" s="109">
        <v>3617620.9179694788</v>
      </c>
      <c r="V38" s="109">
        <v>4850883.6727240998</v>
      </c>
      <c r="W38" s="109">
        <v>5635368.3483055783</v>
      </c>
      <c r="X38" s="109">
        <v>6195050.6367449202</v>
      </c>
      <c r="Y38" s="109">
        <v>5892406.1420053011</v>
      </c>
      <c r="Z38" s="109">
        <v>5193133.1574164974</v>
      </c>
      <c r="AA38" s="109">
        <v>4209745.7491631303</v>
      </c>
      <c r="AB38" s="142">
        <v>3284630.4053214174</v>
      </c>
      <c r="AC38" s="152">
        <v>82595812.390419722</v>
      </c>
      <c r="AD38" s="152">
        <v>36939021.318656527</v>
      </c>
    </row>
    <row r="39" spans="1:33" ht="15" x14ac:dyDescent="0.2">
      <c r="A39" s="193">
        <v>50618</v>
      </c>
      <c r="B39" s="194">
        <v>83045587.611492068</v>
      </c>
      <c r="C39" s="94" t="s">
        <v>35</v>
      </c>
      <c r="D39" s="95">
        <v>21</v>
      </c>
      <c r="E39" s="148">
        <v>39405.103847177867</v>
      </c>
      <c r="F39" s="149">
        <v>32645.27593210635</v>
      </c>
      <c r="G39" s="149">
        <v>29939.668258160593</v>
      </c>
      <c r="H39" s="149">
        <v>30784.900188077543</v>
      </c>
      <c r="I39" s="149">
        <v>47385.461721338055</v>
      </c>
      <c r="J39" s="149">
        <v>91248.685376119072</v>
      </c>
      <c r="K39" s="149">
        <v>104451.89837062203</v>
      </c>
      <c r="L39" s="149">
        <v>110323.11675739039</v>
      </c>
      <c r="M39" s="149">
        <v>121940.36223624753</v>
      </c>
      <c r="N39" s="149">
        <v>128895.06643570324</v>
      </c>
      <c r="O39" s="149">
        <v>135009.33036719606</v>
      </c>
      <c r="P39" s="149">
        <v>139306.21560737796</v>
      </c>
      <c r="Q39" s="149">
        <v>133188.88395753506</v>
      </c>
      <c r="R39" s="149">
        <v>128961.22116786301</v>
      </c>
      <c r="S39" s="149">
        <v>130002.81640520632</v>
      </c>
      <c r="T39" s="149">
        <v>130856.83051295744</v>
      </c>
      <c r="U39" s="149">
        <v>130457.33125791249</v>
      </c>
      <c r="V39" s="149">
        <v>169250.09157184983</v>
      </c>
      <c r="W39" s="149">
        <v>194320.13609020886</v>
      </c>
      <c r="X39" s="149">
        <v>209884.4513754971</v>
      </c>
      <c r="Y39" s="149">
        <v>197484.81735528016</v>
      </c>
      <c r="Z39" s="149">
        <v>173271.58537943405</v>
      </c>
      <c r="AA39" s="149">
        <v>137395.58429956663</v>
      </c>
      <c r="AB39" s="150">
        <v>103985.25766925237</v>
      </c>
      <c r="AC39" s="151">
        <v>59858275.934941679</v>
      </c>
      <c r="AD39" s="1">
        <v>27067764.668813184</v>
      </c>
      <c r="AF39" s="1" t="s">
        <v>1</v>
      </c>
      <c r="AG39" s="1">
        <v>8</v>
      </c>
    </row>
    <row r="40" spans="1:33" ht="15" x14ac:dyDescent="0.2">
      <c r="A40" s="191"/>
      <c r="B40" s="194"/>
      <c r="C40" s="100" t="s">
        <v>36</v>
      </c>
      <c r="D40" s="101">
        <v>3</v>
      </c>
      <c r="E40" s="145">
        <v>45513.780901715065</v>
      </c>
      <c r="F40" s="146">
        <v>37390.122770019043</v>
      </c>
      <c r="G40" s="146">
        <v>33163.761850775976</v>
      </c>
      <c r="H40" s="146">
        <v>32364.151344252372</v>
      </c>
      <c r="I40" s="146">
        <v>39180.821176059158</v>
      </c>
      <c r="J40" s="146">
        <v>50484.221306720632</v>
      </c>
      <c r="K40" s="146">
        <v>70168.52881770923</v>
      </c>
      <c r="L40" s="146">
        <v>93903.154901094502</v>
      </c>
      <c r="M40" s="146">
        <v>112172.20773330172</v>
      </c>
      <c r="N40" s="146">
        <v>125198.08758905758</v>
      </c>
      <c r="O40" s="146">
        <v>130885.54257739232</v>
      </c>
      <c r="P40" s="146">
        <v>134477.9085858484</v>
      </c>
      <c r="Q40" s="146">
        <v>132544.97390511684</v>
      </c>
      <c r="R40" s="146">
        <v>124100.52036860125</v>
      </c>
      <c r="S40" s="146">
        <v>114133.33505834112</v>
      </c>
      <c r="T40" s="146">
        <v>108212.56837239191</v>
      </c>
      <c r="U40" s="146">
        <v>103881.39018636019</v>
      </c>
      <c r="V40" s="146">
        <v>145779.48758069117</v>
      </c>
      <c r="W40" s="146">
        <v>175903.27138828603</v>
      </c>
      <c r="X40" s="146">
        <v>188433.26793378359</v>
      </c>
      <c r="Y40" s="146">
        <v>179120.79522207193</v>
      </c>
      <c r="Z40" s="146">
        <v>159949.95368597307</v>
      </c>
      <c r="AA40" s="146">
        <v>133331.38386841587</v>
      </c>
      <c r="AB40" s="147">
        <v>107316.2340246786</v>
      </c>
      <c r="AC40" s="152">
        <v>7732828.4134459719</v>
      </c>
      <c r="AD40" s="1">
        <v>3538529.0678325174</v>
      </c>
      <c r="AF40" s="1" t="s">
        <v>3</v>
      </c>
      <c r="AG40" s="1">
        <v>8</v>
      </c>
    </row>
    <row r="41" spans="1:33" ht="15" x14ac:dyDescent="0.2">
      <c r="A41" s="191"/>
      <c r="B41" s="194"/>
      <c r="C41" s="106" t="s">
        <v>37</v>
      </c>
      <c r="D41" s="107">
        <v>7</v>
      </c>
      <c r="E41" s="143">
        <v>45327.313459934077</v>
      </c>
      <c r="F41" s="143">
        <v>36822.432350974268</v>
      </c>
      <c r="G41" s="143">
        <v>32132.146932393971</v>
      </c>
      <c r="H41" s="143">
        <v>30188.573841518613</v>
      </c>
      <c r="I41" s="143">
        <v>31939.422982670643</v>
      </c>
      <c r="J41" s="143">
        <v>34122.580202743331</v>
      </c>
      <c r="K41" s="143">
        <v>42772.592078744761</v>
      </c>
      <c r="L41" s="143">
        <v>62322.040934634948</v>
      </c>
      <c r="M41" s="143">
        <v>81730.456933352863</v>
      </c>
      <c r="N41" s="143">
        <v>96203.763281678228</v>
      </c>
      <c r="O41" s="143">
        <v>103998.13838583544</v>
      </c>
      <c r="P41" s="143">
        <v>107620.14686350159</v>
      </c>
      <c r="Q41" s="143">
        <v>108261.02974805502</v>
      </c>
      <c r="R41" s="143">
        <v>103240.23163586868</v>
      </c>
      <c r="S41" s="143">
        <v>94483.474185343643</v>
      </c>
      <c r="T41" s="143">
        <v>88589.856661739148</v>
      </c>
      <c r="U41" s="143">
        <v>85808.68873496601</v>
      </c>
      <c r="V41" s="143">
        <v>130466.303320338</v>
      </c>
      <c r="W41" s="143">
        <v>161730.35981152838</v>
      </c>
      <c r="X41" s="143">
        <v>182646.42164303837</v>
      </c>
      <c r="Y41" s="143">
        <v>176004.87530310571</v>
      </c>
      <c r="Z41" s="143">
        <v>153484.06637508675</v>
      </c>
      <c r="AA41" s="143">
        <v>122142.73374598745</v>
      </c>
      <c r="AB41" s="144">
        <v>95745.673887590994</v>
      </c>
      <c r="AC41" s="153">
        <v>15454483.263104416</v>
      </c>
      <c r="AD41" s="1">
        <v>6525804.7915548282</v>
      </c>
      <c r="AF41" s="1" t="s">
        <v>2</v>
      </c>
      <c r="AG41" s="1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>
        <v>1281339.7177154189</v>
      </c>
      <c r="F42" s="109">
        <v>1055478.1893411104</v>
      </c>
      <c r="G42" s="109">
        <v>953149.34750045813</v>
      </c>
      <c r="H42" s="109">
        <v>954895.3748730158</v>
      </c>
      <c r="I42" s="109">
        <v>1336213.120554971</v>
      </c>
      <c r="J42" s="109">
        <v>2306533.1182378656</v>
      </c>
      <c r="K42" s="109">
        <v>2703403.5967874038</v>
      </c>
      <c r="L42" s="109">
        <v>3034749.2031509262</v>
      </c>
      <c r="M42" s="109">
        <v>3469377.4286945732</v>
      </c>
      <c r="N42" s="109">
        <v>3755817.0008886885</v>
      </c>
      <c r="O42" s="109">
        <v>3955839.5341441422</v>
      </c>
      <c r="P42" s="109">
        <v>4082205.2815569937</v>
      </c>
      <c r="Q42" s="109">
        <v>3952428.6930599716</v>
      </c>
      <c r="R42" s="109">
        <v>3803168.8270820077</v>
      </c>
      <c r="S42" s="109">
        <v>3733843.4689817615</v>
      </c>
      <c r="T42" s="109">
        <v>3692760.1425214563</v>
      </c>
      <c r="U42" s="109">
        <v>3651908.948120005</v>
      </c>
      <c r="V42" s="109">
        <v>4904854.5089932857</v>
      </c>
      <c r="W42" s="109">
        <v>5740545.1907399427</v>
      </c>
      <c r="X42" s="109">
        <v>6251398.2341880593</v>
      </c>
      <c r="Y42" s="109">
        <v>5916577.6772488393</v>
      </c>
      <c r="Z42" s="109">
        <v>5192941.6186516415</v>
      </c>
      <c r="AA42" s="109">
        <v>4140300.5581180588</v>
      </c>
      <c r="AB42" s="142">
        <v>3175858.8303414728</v>
      </c>
      <c r="AC42" s="152">
        <v>83045587.611492068</v>
      </c>
      <c r="AD42" s="152">
        <v>37132098.52820053</v>
      </c>
    </row>
    <row r="43" spans="1:33" ht="15" x14ac:dyDescent="0.2">
      <c r="A43" s="193">
        <v>50649</v>
      </c>
      <c r="B43" s="194">
        <v>81856494.696810901</v>
      </c>
      <c r="C43" s="94" t="s">
        <v>35</v>
      </c>
      <c r="D43" s="95">
        <v>22</v>
      </c>
      <c r="E43" s="148">
        <v>38882.573726826078</v>
      </c>
      <c r="F43" s="149">
        <v>31824.56054508896</v>
      </c>
      <c r="G43" s="149">
        <v>29473.785108875571</v>
      </c>
      <c r="H43" s="149">
        <v>30249.533186509721</v>
      </c>
      <c r="I43" s="149">
        <v>46461.036275831466</v>
      </c>
      <c r="J43" s="149">
        <v>89731.32430745523</v>
      </c>
      <c r="K43" s="149">
        <v>104640.6858576974</v>
      </c>
      <c r="L43" s="149">
        <v>110259.89276957908</v>
      </c>
      <c r="M43" s="149">
        <v>122185.1525157883</v>
      </c>
      <c r="N43" s="149">
        <v>128898.63518423529</v>
      </c>
      <c r="O43" s="149">
        <v>134994.90162150297</v>
      </c>
      <c r="P43" s="149">
        <v>139903.96446898286</v>
      </c>
      <c r="Q43" s="149">
        <v>134198.67719253054</v>
      </c>
      <c r="R43" s="149">
        <v>129563.71141531454</v>
      </c>
      <c r="S43" s="149">
        <v>130689.10195413973</v>
      </c>
      <c r="T43" s="149">
        <v>131267.18162491964</v>
      </c>
      <c r="U43" s="149">
        <v>131686.40709729175</v>
      </c>
      <c r="V43" s="149">
        <v>174437.76044334771</v>
      </c>
      <c r="W43" s="149">
        <v>201740.42998702734</v>
      </c>
      <c r="X43" s="149">
        <v>208368.08398651311</v>
      </c>
      <c r="Y43" s="149">
        <v>194951.09321343241</v>
      </c>
      <c r="Z43" s="149">
        <v>169089.46862840845</v>
      </c>
      <c r="AA43" s="149">
        <v>134039.15215282218</v>
      </c>
      <c r="AB43" s="150">
        <v>102253.46403888951</v>
      </c>
      <c r="AC43" s="151">
        <v>62695392.700666219</v>
      </c>
      <c r="AD43" s="1">
        <v>28460247.768574264</v>
      </c>
      <c r="AF43" s="1" t="s">
        <v>1</v>
      </c>
      <c r="AG43" s="1">
        <v>9</v>
      </c>
    </row>
    <row r="44" spans="1:33" ht="15" x14ac:dyDescent="0.2">
      <c r="A44" s="191"/>
      <c r="B44" s="194"/>
      <c r="C44" s="100" t="s">
        <v>36</v>
      </c>
      <c r="D44" s="101">
        <v>4</v>
      </c>
      <c r="E44" s="145">
        <v>45657.487345116089</v>
      </c>
      <c r="F44" s="146">
        <v>37372.473194746293</v>
      </c>
      <c r="G44" s="146">
        <v>33488.922539984393</v>
      </c>
      <c r="H44" s="146">
        <v>32505.410066943248</v>
      </c>
      <c r="I44" s="146">
        <v>38981.311976883051</v>
      </c>
      <c r="J44" s="146">
        <v>49973.211520312012</v>
      </c>
      <c r="K44" s="146">
        <v>70360.391661014102</v>
      </c>
      <c r="L44" s="146">
        <v>94738.498885797235</v>
      </c>
      <c r="M44" s="146">
        <v>112657.42183703787</v>
      </c>
      <c r="N44" s="146">
        <v>124407.47760939662</v>
      </c>
      <c r="O44" s="146">
        <v>131010.48498586583</v>
      </c>
      <c r="P44" s="146">
        <v>135084.90994954985</v>
      </c>
      <c r="Q44" s="146">
        <v>132142.71350187305</v>
      </c>
      <c r="R44" s="146">
        <v>122732.10042446345</v>
      </c>
      <c r="S44" s="146">
        <v>112498.26999359987</v>
      </c>
      <c r="T44" s="146">
        <v>106602.99697068016</v>
      </c>
      <c r="U44" s="146">
        <v>102496.4058871311</v>
      </c>
      <c r="V44" s="146">
        <v>147936.0780466368</v>
      </c>
      <c r="W44" s="146">
        <v>182283.2062118513</v>
      </c>
      <c r="X44" s="146">
        <v>189395.2570414709</v>
      </c>
      <c r="Y44" s="146">
        <v>178747.25691458056</v>
      </c>
      <c r="Z44" s="146">
        <v>159809.69341404381</v>
      </c>
      <c r="AA44" s="146">
        <v>133746.71967168004</v>
      </c>
      <c r="AB44" s="147">
        <v>109523.436686368</v>
      </c>
      <c r="AC44" s="152">
        <v>10336608.545348102</v>
      </c>
      <c r="AD44" s="1">
        <v>4697485.1201815801</v>
      </c>
      <c r="AF44" s="1" t="s">
        <v>3</v>
      </c>
      <c r="AG44" s="1">
        <v>9</v>
      </c>
    </row>
    <row r="45" spans="1:33" ht="15" x14ac:dyDescent="0.2">
      <c r="A45" s="191"/>
      <c r="B45" s="194"/>
      <c r="C45" s="106" t="s">
        <v>37</v>
      </c>
      <c r="D45" s="107">
        <v>4</v>
      </c>
      <c r="E45" s="143">
        <v>46910.53616786356</v>
      </c>
      <c r="F45" s="143">
        <v>38250.603457162069</v>
      </c>
      <c r="G45" s="143">
        <v>33217.870567351281</v>
      </c>
      <c r="H45" s="143">
        <v>31229.535747650079</v>
      </c>
      <c r="I45" s="143">
        <v>32332.91596548551</v>
      </c>
      <c r="J45" s="143">
        <v>35525.424300289706</v>
      </c>
      <c r="K45" s="143">
        <v>43072.769030701078</v>
      </c>
      <c r="L45" s="143">
        <v>62256.939074144124</v>
      </c>
      <c r="M45" s="143">
        <v>79971.944815834097</v>
      </c>
      <c r="N45" s="143">
        <v>93387.508060844411</v>
      </c>
      <c r="O45" s="143">
        <v>100546.62560856626</v>
      </c>
      <c r="P45" s="143">
        <v>104642.83504505902</v>
      </c>
      <c r="Q45" s="143">
        <v>104993.12321922564</v>
      </c>
      <c r="R45" s="143">
        <v>101353.23770843617</v>
      </c>
      <c r="S45" s="143">
        <v>94343.267412866378</v>
      </c>
      <c r="T45" s="143">
        <v>88826.518693237798</v>
      </c>
      <c r="U45" s="143">
        <v>86151.437163964627</v>
      </c>
      <c r="V45" s="143">
        <v>132192.79043493888</v>
      </c>
      <c r="W45" s="143">
        <v>169692.16841118765</v>
      </c>
      <c r="X45" s="143">
        <v>185092.74562699624</v>
      </c>
      <c r="Y45" s="143">
        <v>177651.15007228201</v>
      </c>
      <c r="Z45" s="143">
        <v>152171.46680686725</v>
      </c>
      <c r="AA45" s="143">
        <v>119068.98662147539</v>
      </c>
      <c r="AB45" s="144">
        <v>93240.9626867201</v>
      </c>
      <c r="AC45" s="153">
        <v>8824493.4507965967</v>
      </c>
      <c r="AD45" s="1">
        <v>3665893.747208714</v>
      </c>
      <c r="AF45" s="1" t="s">
        <v>2</v>
      </c>
      <c r="AG45" s="1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>
        <v>1225688.7160420923</v>
      </c>
      <c r="F46" s="109">
        <v>1002632.6385995906</v>
      </c>
      <c r="G46" s="109">
        <v>915250.44482460525</v>
      </c>
      <c r="H46" s="109">
        <v>920429.51336158719</v>
      </c>
      <c r="I46" s="109">
        <v>1307399.7098377664</v>
      </c>
      <c r="J46" s="109">
        <v>2316083.6780464221</v>
      </c>
      <c r="K46" s="109">
        <v>2755827.7316362038</v>
      </c>
      <c r="L46" s="109">
        <v>3053699.392770505</v>
      </c>
      <c r="M46" s="109">
        <v>3458590.8219588306</v>
      </c>
      <c r="N46" s="109">
        <v>3706949.9167341404</v>
      </c>
      <c r="O46" s="109">
        <v>3896116.2780507933</v>
      </c>
      <c r="P46" s="109">
        <v>4036798.198296058</v>
      </c>
      <c r="Q46" s="109">
        <v>3900914.2451200667</v>
      </c>
      <c r="R46" s="109">
        <v>3746743.0036685183</v>
      </c>
      <c r="S46" s="109">
        <v>3702526.3926169388</v>
      </c>
      <c r="T46" s="109">
        <v>3669596.0584039041</v>
      </c>
      <c r="U46" s="109">
        <v>3651692.3283448014</v>
      </c>
      <c r="V46" s="109">
        <v>4958146.2036799528</v>
      </c>
      <c r="W46" s="109">
        <v>5846190.958206757</v>
      </c>
      <c r="X46" s="109">
        <v>6082049.8583771568</v>
      </c>
      <c r="Y46" s="109">
        <v>5714517.6786429631</v>
      </c>
      <c r="Z46" s="109">
        <v>4967892.9507086296</v>
      </c>
      <c r="AA46" s="109">
        <v>3960124.1725347098</v>
      </c>
      <c r="AB46" s="142">
        <v>3060633.8063479215</v>
      </c>
      <c r="AC46" s="152">
        <v>81856494.696810931</v>
      </c>
      <c r="AD46" s="152">
        <v>36823626.635964558</v>
      </c>
    </row>
    <row r="47" spans="1:33" ht="15" x14ac:dyDescent="0.2">
      <c r="A47" s="193">
        <v>50679</v>
      </c>
      <c r="B47" s="194">
        <v>84319129.18302764</v>
      </c>
      <c r="C47" s="94" t="s">
        <v>35</v>
      </c>
      <c r="D47" s="95">
        <v>20</v>
      </c>
      <c r="E47" s="148">
        <v>40400.418135687811</v>
      </c>
      <c r="F47" s="149">
        <v>33212.590413413229</v>
      </c>
      <c r="G47" s="149">
        <v>30414.764612940537</v>
      </c>
      <c r="H47" s="149">
        <v>31218.790250690272</v>
      </c>
      <c r="I47" s="149">
        <v>46403.928842370253</v>
      </c>
      <c r="J47" s="149">
        <v>84055.184778070354</v>
      </c>
      <c r="K47" s="149">
        <v>102107.56412938156</v>
      </c>
      <c r="L47" s="149">
        <v>111733.58864399568</v>
      </c>
      <c r="M47" s="149">
        <v>124527.70967517045</v>
      </c>
      <c r="N47" s="149">
        <v>131778.88618990453</v>
      </c>
      <c r="O47" s="149">
        <v>137468.35128332276</v>
      </c>
      <c r="P47" s="149">
        <v>142183.11569021671</v>
      </c>
      <c r="Q47" s="149">
        <v>137339.05377663238</v>
      </c>
      <c r="R47" s="149">
        <v>132887.02132106831</v>
      </c>
      <c r="S47" s="149">
        <v>133640.57261546302</v>
      </c>
      <c r="T47" s="149">
        <v>132831.63921894069</v>
      </c>
      <c r="U47" s="149">
        <v>133402.8915246356</v>
      </c>
      <c r="V47" s="149">
        <v>182585.781321182</v>
      </c>
      <c r="W47" s="149">
        <v>207844.47571459832</v>
      </c>
      <c r="X47" s="149">
        <v>208674.8268016777</v>
      </c>
      <c r="Y47" s="149">
        <v>195063.14546595438</v>
      </c>
      <c r="Z47" s="149">
        <v>170147.84780412659</v>
      </c>
      <c r="AA47" s="149">
        <v>137533.50530234183</v>
      </c>
      <c r="AB47" s="150">
        <v>105861.89632586535</v>
      </c>
      <c r="AC47" s="151">
        <v>57866350.996752992</v>
      </c>
      <c r="AD47" s="1">
        <v>26355856.598787002</v>
      </c>
      <c r="AF47" s="1" t="s">
        <v>1</v>
      </c>
      <c r="AG47" s="1">
        <v>10</v>
      </c>
    </row>
    <row r="48" spans="1:33" ht="15" x14ac:dyDescent="0.2">
      <c r="A48" s="191"/>
      <c r="B48" s="194"/>
      <c r="C48" s="100" t="s">
        <v>36</v>
      </c>
      <c r="D48" s="101">
        <v>5</v>
      </c>
      <c r="E48" s="145">
        <v>47786.542983893632</v>
      </c>
      <c r="F48" s="146">
        <v>38779.092444048743</v>
      </c>
      <c r="G48" s="146">
        <v>34979.023601215697</v>
      </c>
      <c r="H48" s="146">
        <v>33893.344102273732</v>
      </c>
      <c r="I48" s="146">
        <v>40920.338549658387</v>
      </c>
      <c r="J48" s="146">
        <v>50724.078562139126</v>
      </c>
      <c r="K48" s="146">
        <v>71937.184348222916</v>
      </c>
      <c r="L48" s="146">
        <v>96039.146110284622</v>
      </c>
      <c r="M48" s="146">
        <v>114366.93160642631</v>
      </c>
      <c r="N48" s="146">
        <v>125772.81113674989</v>
      </c>
      <c r="O48" s="146">
        <v>132126.73479947151</v>
      </c>
      <c r="P48" s="146">
        <v>135246.07199244393</v>
      </c>
      <c r="Q48" s="146">
        <v>133073.87687299616</v>
      </c>
      <c r="R48" s="146">
        <v>124762.51590090063</v>
      </c>
      <c r="S48" s="146">
        <v>116256.93692245921</v>
      </c>
      <c r="T48" s="146">
        <v>110412.64118867143</v>
      </c>
      <c r="U48" s="146">
        <v>107651.03287937873</v>
      </c>
      <c r="V48" s="146">
        <v>159983.18740229937</v>
      </c>
      <c r="W48" s="146">
        <v>187991.04990582768</v>
      </c>
      <c r="X48" s="146">
        <v>187675.52461859837</v>
      </c>
      <c r="Y48" s="146">
        <v>177106.01860416154</v>
      </c>
      <c r="Z48" s="146">
        <v>158328.14040830467</v>
      </c>
      <c r="AA48" s="146">
        <v>133007.85231587096</v>
      </c>
      <c r="AB48" s="147">
        <v>108657.27341659371</v>
      </c>
      <c r="AC48" s="152">
        <v>13137386.753364455</v>
      </c>
      <c r="AD48" s="1">
        <v>5978543.4970489107</v>
      </c>
      <c r="AF48" s="1" t="s">
        <v>3</v>
      </c>
      <c r="AG48" s="1">
        <v>10</v>
      </c>
    </row>
    <row r="49" spans="1:33" ht="15" x14ac:dyDescent="0.2">
      <c r="A49" s="191"/>
      <c r="B49" s="194"/>
      <c r="C49" s="106" t="s">
        <v>37</v>
      </c>
      <c r="D49" s="107">
        <v>6</v>
      </c>
      <c r="E49" s="143">
        <v>46775.769238729816</v>
      </c>
      <c r="F49" s="143">
        <v>37837.691167214514</v>
      </c>
      <c r="G49" s="143">
        <v>32847.915571600322</v>
      </c>
      <c r="H49" s="143">
        <v>30829.309834281117</v>
      </c>
      <c r="I49" s="143">
        <v>32238.5644331851</v>
      </c>
      <c r="J49" s="143">
        <v>33213.327631563981</v>
      </c>
      <c r="K49" s="143">
        <v>43011.540934017925</v>
      </c>
      <c r="L49" s="143">
        <v>63381.892337948892</v>
      </c>
      <c r="M49" s="143">
        <v>82038.632898804397</v>
      </c>
      <c r="N49" s="143">
        <v>95286.154883108378</v>
      </c>
      <c r="O49" s="143">
        <v>102316.9454802031</v>
      </c>
      <c r="P49" s="143">
        <v>106715.7654734141</v>
      </c>
      <c r="Q49" s="143">
        <v>107202.65913095979</v>
      </c>
      <c r="R49" s="143">
        <v>102881.40031892773</v>
      </c>
      <c r="S49" s="143">
        <v>95635.846696769368</v>
      </c>
      <c r="T49" s="143">
        <v>89616.53940087001</v>
      </c>
      <c r="U49" s="143">
        <v>88217.690973777906</v>
      </c>
      <c r="V49" s="143">
        <v>141394.25209200324</v>
      </c>
      <c r="W49" s="143">
        <v>171905.49974288201</v>
      </c>
      <c r="X49" s="143">
        <v>178001.3202337719</v>
      </c>
      <c r="Y49" s="143">
        <v>170294.61142229746</v>
      </c>
      <c r="Z49" s="143">
        <v>149213.8028503196</v>
      </c>
      <c r="AA49" s="143">
        <v>121047.39209899113</v>
      </c>
      <c r="AB49" s="144">
        <v>97327.380639388735</v>
      </c>
      <c r="AC49" s="153">
        <v>13315391.432910185</v>
      </c>
      <c r="AD49" s="1">
        <v>5599761.1655687019</v>
      </c>
      <c r="AF49" s="1" t="s">
        <v>2</v>
      </c>
      <c r="AG49" s="1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>
        <v>1327595.6930656033</v>
      </c>
      <c r="F50" s="109">
        <v>1085173.4174917955</v>
      </c>
      <c r="G50" s="109">
        <v>980277.90369449113</v>
      </c>
      <c r="H50" s="109">
        <v>978818.38453086081</v>
      </c>
      <c r="I50" s="109">
        <v>1326111.6561948077</v>
      </c>
      <c r="J50" s="109">
        <v>2134004.0541614867</v>
      </c>
      <c r="K50" s="109">
        <v>2659906.4499328532</v>
      </c>
      <c r="L50" s="109">
        <v>3095158.8574590296</v>
      </c>
      <c r="M50" s="109">
        <v>3554620.6489283675</v>
      </c>
      <c r="N50" s="109">
        <v>3836158.7087804908</v>
      </c>
      <c r="O50" s="109">
        <v>4023902.3725450314</v>
      </c>
      <c r="P50" s="109">
        <v>4160187.2666070377</v>
      </c>
      <c r="Q50" s="109">
        <v>4055366.4146833871</v>
      </c>
      <c r="R50" s="109">
        <v>3898841.4078394361</v>
      </c>
      <c r="S50" s="109">
        <v>3827911.2171021728</v>
      </c>
      <c r="T50" s="109">
        <v>3746395.2267273907</v>
      </c>
      <c r="U50" s="109">
        <v>3735619.1407322735</v>
      </c>
      <c r="V50" s="109">
        <v>5299997.0759871565</v>
      </c>
      <c r="W50" s="109">
        <v>6128277.7622783966</v>
      </c>
      <c r="X50" s="109">
        <v>6179882.0805291776</v>
      </c>
      <c r="Y50" s="109">
        <v>5808560.6708736811</v>
      </c>
      <c r="Z50" s="109">
        <v>5089880.475225972</v>
      </c>
      <c r="AA50" s="109">
        <v>4141993.7202201383</v>
      </c>
      <c r="AB50" s="142">
        <v>3244488.5774366073</v>
      </c>
      <c r="AC50" s="152">
        <v>84319129.18302764</v>
      </c>
      <c r="AD50" s="152">
        <v>37934161.261404619</v>
      </c>
    </row>
    <row r="51" spans="1:33" ht="15" x14ac:dyDescent="0.2">
      <c r="A51" s="193">
        <v>50710</v>
      </c>
      <c r="B51" s="194">
        <v>82017866.534946293</v>
      </c>
      <c r="C51" s="94" t="s">
        <v>35</v>
      </c>
      <c r="D51" s="95">
        <v>20</v>
      </c>
      <c r="E51" s="148">
        <v>40081.100653710069</v>
      </c>
      <c r="F51" s="149">
        <v>32647.609454665726</v>
      </c>
      <c r="G51" s="149">
        <v>29666.854428826584</v>
      </c>
      <c r="H51" s="149">
        <v>30258.357633081632</v>
      </c>
      <c r="I51" s="149">
        <v>44997.99590580428</v>
      </c>
      <c r="J51" s="149">
        <v>81665.35030097446</v>
      </c>
      <c r="K51" s="149">
        <v>101169.45373211305</v>
      </c>
      <c r="L51" s="149">
        <v>110448.22709682041</v>
      </c>
      <c r="M51" s="149">
        <v>123164.29098373376</v>
      </c>
      <c r="N51" s="149">
        <v>129947.23094961196</v>
      </c>
      <c r="O51" s="149">
        <v>136310.20472996458</v>
      </c>
      <c r="P51" s="149">
        <v>141130.94575672259</v>
      </c>
      <c r="Q51" s="149">
        <v>136187.08327363798</v>
      </c>
      <c r="R51" s="149">
        <v>132190.41573428814</v>
      </c>
      <c r="S51" s="149">
        <v>134520.39254874864</v>
      </c>
      <c r="T51" s="149">
        <v>135250.7996937884</v>
      </c>
      <c r="U51" s="149">
        <v>136683.63002499097</v>
      </c>
      <c r="V51" s="149">
        <v>189374.0639663123</v>
      </c>
      <c r="W51" s="149">
        <v>209098.77845078427</v>
      </c>
      <c r="X51" s="149">
        <v>209280.17735339698</v>
      </c>
      <c r="Y51" s="149">
        <v>195472.0999668889</v>
      </c>
      <c r="Z51" s="149">
        <v>171698.72769238881</v>
      </c>
      <c r="AA51" s="149">
        <v>138057.19852924554</v>
      </c>
      <c r="AB51" s="150">
        <v>104968.52473791274</v>
      </c>
      <c r="AC51" s="151">
        <v>57885390.271968246</v>
      </c>
      <c r="AD51" s="1">
        <v>26316664.41584615</v>
      </c>
      <c r="AF51" s="1" t="s">
        <v>1</v>
      </c>
      <c r="AG51" s="1">
        <v>11</v>
      </c>
    </row>
    <row r="52" spans="1:33" ht="15" x14ac:dyDescent="0.2">
      <c r="A52" s="191"/>
      <c r="B52" s="194"/>
      <c r="C52" s="100" t="s">
        <v>36</v>
      </c>
      <c r="D52" s="101">
        <v>4</v>
      </c>
      <c r="E52" s="145">
        <v>46742.712459272625</v>
      </c>
      <c r="F52" s="146">
        <v>38113.844841773236</v>
      </c>
      <c r="G52" s="146">
        <v>34022.502706021682</v>
      </c>
      <c r="H52" s="146">
        <v>32752.433844203504</v>
      </c>
      <c r="I52" s="146">
        <v>39793.587856301157</v>
      </c>
      <c r="J52" s="146">
        <v>49734.903353613197</v>
      </c>
      <c r="K52" s="146">
        <v>70645.269164859506</v>
      </c>
      <c r="L52" s="146">
        <v>96613.41275292178</v>
      </c>
      <c r="M52" s="146">
        <v>115228.70770340646</v>
      </c>
      <c r="N52" s="146">
        <v>126323.90645510961</v>
      </c>
      <c r="O52" s="146">
        <v>132958.76341403584</v>
      </c>
      <c r="P52" s="146">
        <v>136666.64015094782</v>
      </c>
      <c r="Q52" s="146">
        <v>135327.46298056425</v>
      </c>
      <c r="R52" s="146">
        <v>126805.2418328136</v>
      </c>
      <c r="S52" s="146">
        <v>117999.83224293264</v>
      </c>
      <c r="T52" s="146">
        <v>113708.61309323192</v>
      </c>
      <c r="U52" s="146">
        <v>111348.65470986582</v>
      </c>
      <c r="V52" s="146">
        <v>164388.67114597798</v>
      </c>
      <c r="W52" s="146">
        <v>189621.02056571859</v>
      </c>
      <c r="X52" s="146">
        <v>189536.64049048649</v>
      </c>
      <c r="Y52" s="146">
        <v>179196.02929313338</v>
      </c>
      <c r="Z52" s="146">
        <v>160458.89042058136</v>
      </c>
      <c r="AA52" s="146">
        <v>135163.0489739133</v>
      </c>
      <c r="AB52" s="147">
        <v>110519.41714729801</v>
      </c>
      <c r="AC52" s="152">
        <v>10614680.830395933</v>
      </c>
      <c r="AD52" s="1">
        <v>4851924.9413433187</v>
      </c>
      <c r="AF52" s="1" t="s">
        <v>3</v>
      </c>
      <c r="AG52" s="1">
        <v>11</v>
      </c>
    </row>
    <row r="53" spans="1:33" ht="15" x14ac:dyDescent="0.2">
      <c r="A53" s="191"/>
      <c r="B53" s="194"/>
      <c r="C53" s="106" t="s">
        <v>37</v>
      </c>
      <c r="D53" s="107">
        <v>6</v>
      </c>
      <c r="E53" s="143">
        <v>46043.810786835362</v>
      </c>
      <c r="F53" s="143">
        <v>36925.818011466115</v>
      </c>
      <c r="G53" s="143">
        <v>32298.886092024826</v>
      </c>
      <c r="H53" s="143">
        <v>29966.540925246431</v>
      </c>
      <c r="I53" s="143">
        <v>31338.817123416389</v>
      </c>
      <c r="J53" s="143">
        <v>33229.272811539398</v>
      </c>
      <c r="K53" s="143">
        <v>42327.634493505415</v>
      </c>
      <c r="L53" s="143">
        <v>61540.473256691126</v>
      </c>
      <c r="M53" s="143">
        <v>80306.077999293891</v>
      </c>
      <c r="N53" s="143">
        <v>95398.878678384004</v>
      </c>
      <c r="O53" s="143">
        <v>103910.99520446507</v>
      </c>
      <c r="P53" s="143">
        <v>108567.0809901391</v>
      </c>
      <c r="Q53" s="143">
        <v>110105.17211432268</v>
      </c>
      <c r="R53" s="143">
        <v>106425.19038324594</v>
      </c>
      <c r="S53" s="143">
        <v>99401.543396834342</v>
      </c>
      <c r="T53" s="143">
        <v>93884.807789749815</v>
      </c>
      <c r="U53" s="143">
        <v>91276.725006876281</v>
      </c>
      <c r="V53" s="143">
        <v>145665.76386339526</v>
      </c>
      <c r="W53" s="143">
        <v>175993.66318718743</v>
      </c>
      <c r="X53" s="143">
        <v>183461.89290286702</v>
      </c>
      <c r="Y53" s="143">
        <v>173542.30454467388</v>
      </c>
      <c r="Z53" s="143">
        <v>152352.60410112588</v>
      </c>
      <c r="AA53" s="143">
        <v>122153.34840620829</v>
      </c>
      <c r="AB53" s="144">
        <v>96848.603360856898</v>
      </c>
      <c r="AC53" s="153">
        <v>13517795.432582106</v>
      </c>
      <c r="AD53" s="1">
        <v>5704901.6689200141</v>
      </c>
      <c r="AF53" s="1" t="s">
        <v>2</v>
      </c>
      <c r="AG53" s="1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>
        <v>1264855.7276323042</v>
      </c>
      <c r="F54" s="109">
        <v>1026962.4765292043</v>
      </c>
      <c r="G54" s="109">
        <v>923220.41595276748</v>
      </c>
      <c r="H54" s="109">
        <v>915976.13358992524</v>
      </c>
      <c r="I54" s="109">
        <v>1247167.1722817884</v>
      </c>
      <c r="J54" s="109">
        <v>2031622.2563031784</v>
      </c>
      <c r="K54" s="109">
        <v>2559935.9582627318</v>
      </c>
      <c r="L54" s="109">
        <v>2964661.0324882423</v>
      </c>
      <c r="M54" s="109">
        <v>3406037.1184840645</v>
      </c>
      <c r="N54" s="109">
        <v>3676633.5168829816</v>
      </c>
      <c r="O54" s="109">
        <v>3881505.1194822253</v>
      </c>
      <c r="P54" s="109">
        <v>4020687.9616790777</v>
      </c>
      <c r="Q54" s="109">
        <v>3925682.5500809527</v>
      </c>
      <c r="R54" s="109">
        <v>3789580.4243164929</v>
      </c>
      <c r="S54" s="109">
        <v>3758816.4403277095</v>
      </c>
      <c r="T54" s="109">
        <v>3723159.2929871948</v>
      </c>
      <c r="U54" s="109">
        <v>3726727.5693805404</v>
      </c>
      <c r="V54" s="109">
        <v>5319030.5470905295</v>
      </c>
      <c r="W54" s="109">
        <v>5996421.6304016849</v>
      </c>
      <c r="X54" s="109">
        <v>6044521.466447087</v>
      </c>
      <c r="Y54" s="109">
        <v>5667479.9437783547</v>
      </c>
      <c r="Z54" s="109">
        <v>4989925.7401368571</v>
      </c>
      <c r="AA54" s="109">
        <v>4034716.2569178138</v>
      </c>
      <c r="AB54" s="142">
        <v>3122539.7835125881</v>
      </c>
      <c r="AC54" s="152">
        <v>82017866.534946293</v>
      </c>
      <c r="AD54" s="152">
        <v>36873491.026109487</v>
      </c>
    </row>
    <row r="55" spans="1:33" ht="15" x14ac:dyDescent="0.2">
      <c r="A55" s="193">
        <v>50740</v>
      </c>
      <c r="B55" s="194">
        <v>82224187.650639981</v>
      </c>
      <c r="C55" s="94" t="s">
        <v>35</v>
      </c>
      <c r="D55" s="95">
        <v>22</v>
      </c>
      <c r="E55" s="148">
        <v>44957.391044034914</v>
      </c>
      <c r="F55" s="149">
        <v>35518.141186692592</v>
      </c>
      <c r="G55" s="149">
        <v>31511.680902213058</v>
      </c>
      <c r="H55" s="149">
        <v>31232.556644277953</v>
      </c>
      <c r="I55" s="149">
        <v>40519.386261160886</v>
      </c>
      <c r="J55" s="149">
        <v>58465.245534938273</v>
      </c>
      <c r="K55" s="149">
        <v>80419.699470875086</v>
      </c>
      <c r="L55" s="149">
        <v>100293.22045863616</v>
      </c>
      <c r="M55" s="149">
        <v>116767.2500596741</v>
      </c>
      <c r="N55" s="149">
        <v>125937.91624171149</v>
      </c>
      <c r="O55" s="149">
        <v>131933.52547244873</v>
      </c>
      <c r="P55" s="149">
        <v>136039.00264702737</v>
      </c>
      <c r="Q55" s="149">
        <v>133813.27970043707</v>
      </c>
      <c r="R55" s="149">
        <v>128191.73275256087</v>
      </c>
      <c r="S55" s="149">
        <v>126283.2727591435</v>
      </c>
      <c r="T55" s="149">
        <v>123995.5307790145</v>
      </c>
      <c r="U55" s="149">
        <v>122801.41304845815</v>
      </c>
      <c r="V55" s="149">
        <v>169468.61527390551</v>
      </c>
      <c r="W55" s="149">
        <v>200921.62632509053</v>
      </c>
      <c r="X55" s="149">
        <v>205714.48620809009</v>
      </c>
      <c r="Y55" s="149">
        <v>195421.23710367919</v>
      </c>
      <c r="Z55" s="149">
        <v>177063.58065298561</v>
      </c>
      <c r="AA55" s="149">
        <v>147534.80797218325</v>
      </c>
      <c r="AB55" s="150">
        <v>115810.44624017019</v>
      </c>
      <c r="AC55" s="151">
        <v>61173530.984267019</v>
      </c>
      <c r="AD55" s="1">
        <v>27413235.166220464</v>
      </c>
      <c r="AF55" s="1" t="s">
        <v>1</v>
      </c>
      <c r="AG55" s="1">
        <v>12</v>
      </c>
    </row>
    <row r="56" spans="1:33" ht="15" x14ac:dyDescent="0.2">
      <c r="A56" s="191"/>
      <c r="B56" s="194"/>
      <c r="C56" s="100" t="s">
        <v>36</v>
      </c>
      <c r="D56" s="101">
        <v>3</v>
      </c>
      <c r="E56" s="145">
        <v>51639.188032801103</v>
      </c>
      <c r="F56" s="146">
        <v>41164.82452357412</v>
      </c>
      <c r="G56" s="146">
        <v>36136.274438291177</v>
      </c>
      <c r="H56" s="146">
        <v>34558.40223805287</v>
      </c>
      <c r="I56" s="146">
        <v>40702.310612978159</v>
      </c>
      <c r="J56" s="146">
        <v>50659.423316978129</v>
      </c>
      <c r="K56" s="146">
        <v>67339.43602857308</v>
      </c>
      <c r="L56" s="146">
        <v>91368.57610243716</v>
      </c>
      <c r="M56" s="146">
        <v>110895.21615100052</v>
      </c>
      <c r="N56" s="146">
        <v>122221.05256911492</v>
      </c>
      <c r="O56" s="146">
        <v>128585.0300128095</v>
      </c>
      <c r="P56" s="146">
        <v>133782.98969974933</v>
      </c>
      <c r="Q56" s="146">
        <v>131479.90559089908</v>
      </c>
      <c r="R56" s="146">
        <v>123893.80293194696</v>
      </c>
      <c r="S56" s="146">
        <v>115887.10409199541</v>
      </c>
      <c r="T56" s="146">
        <v>111959.34346596729</v>
      </c>
      <c r="U56" s="146">
        <v>110452.00654468259</v>
      </c>
      <c r="V56" s="146">
        <v>161170.41520952026</v>
      </c>
      <c r="W56" s="146">
        <v>190479.37274726367</v>
      </c>
      <c r="X56" s="146">
        <v>194000.88989530012</v>
      </c>
      <c r="Y56" s="146">
        <v>184370.38080482304</v>
      </c>
      <c r="Z56" s="146">
        <v>167975.02718087361</v>
      </c>
      <c r="AA56" s="146">
        <v>141429.18571197518</v>
      </c>
      <c r="AB56" s="147">
        <v>115453.00593790233</v>
      </c>
      <c r="AC56" s="152">
        <v>7972809.491518531</v>
      </c>
      <c r="AD56" s="1">
        <v>3541575.0814818088</v>
      </c>
      <c r="AF56" s="1" t="s">
        <v>3</v>
      </c>
      <c r="AG56" s="1">
        <v>12</v>
      </c>
    </row>
    <row r="57" spans="1:33" ht="15" x14ac:dyDescent="0.2">
      <c r="A57" s="191"/>
      <c r="B57" s="194"/>
      <c r="C57" s="106" t="s">
        <v>37</v>
      </c>
      <c r="D57" s="107">
        <v>6</v>
      </c>
      <c r="E57" s="143">
        <v>56671.406572857646</v>
      </c>
      <c r="F57" s="143">
        <v>45116.504783790297</v>
      </c>
      <c r="G57" s="143">
        <v>37839.287686051393</v>
      </c>
      <c r="H57" s="143">
        <v>33722.461288171253</v>
      </c>
      <c r="I57" s="143">
        <v>33848.689561841449</v>
      </c>
      <c r="J57" s="143">
        <v>35161.491853927284</v>
      </c>
      <c r="K57" s="143">
        <v>40203.920875187272</v>
      </c>
      <c r="L57" s="143">
        <v>56708.955439342972</v>
      </c>
      <c r="M57" s="143">
        <v>72076.225821021464</v>
      </c>
      <c r="N57" s="143">
        <v>85495.057795616827</v>
      </c>
      <c r="O57" s="143">
        <v>93668.093011312681</v>
      </c>
      <c r="P57" s="143">
        <v>98304.336100692279</v>
      </c>
      <c r="Q57" s="143">
        <v>99542.732808378118</v>
      </c>
      <c r="R57" s="143">
        <v>96012.312486215975</v>
      </c>
      <c r="S57" s="143">
        <v>88842.942950991244</v>
      </c>
      <c r="T57" s="143">
        <v>83816.66791387886</v>
      </c>
      <c r="U57" s="143">
        <v>82311.248683806451</v>
      </c>
      <c r="V57" s="143">
        <v>132199.28782875816</v>
      </c>
      <c r="W57" s="143">
        <v>168831.98937378102</v>
      </c>
      <c r="X57" s="143">
        <v>179683.11056821552</v>
      </c>
      <c r="Y57" s="143">
        <v>174326.00161947584</v>
      </c>
      <c r="Z57" s="143">
        <v>156359.29168436211</v>
      </c>
      <c r="AA57" s="143">
        <v>127700.57489359187</v>
      </c>
      <c r="AB57" s="144">
        <v>101198.60420780734</v>
      </c>
      <c r="AC57" s="153">
        <v>13077847.174854454</v>
      </c>
      <c r="AD57" s="1">
        <v>5140671.4380675424</v>
      </c>
      <c r="AF57" s="1" t="s">
        <v>2</v>
      </c>
      <c r="AG57" s="1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>
        <v>1484008.6065043174</v>
      </c>
      <c r="F58" s="109">
        <v>1175592.6083807012</v>
      </c>
      <c r="G58" s="109">
        <v>1028701.5292798692</v>
      </c>
      <c r="H58" s="109">
        <v>993126.22061730118</v>
      </c>
      <c r="I58" s="109">
        <v>1216625.5669555226</v>
      </c>
      <c r="J58" s="109">
        <v>1649182.6228431403</v>
      </c>
      <c r="K58" s="109">
        <v>2212475.2216960946</v>
      </c>
      <c r="L58" s="109">
        <v>2820810.3110333649</v>
      </c>
      <c r="M58" s="109">
        <v>3334022.5046919603</v>
      </c>
      <c r="N58" s="109">
        <v>3650267.6617986984</v>
      </c>
      <c r="O58" s="109">
        <v>3850301.2085001767</v>
      </c>
      <c r="P58" s="109">
        <v>3984033.0439380035</v>
      </c>
      <c r="Q58" s="109">
        <v>3935588.2670325818</v>
      </c>
      <c r="R58" s="109">
        <v>3767973.404269476</v>
      </c>
      <c r="S58" s="109">
        <v>3658950.9706830904</v>
      </c>
      <c r="T58" s="109">
        <v>3566679.7150194943</v>
      </c>
      <c r="U58" s="109">
        <v>3526854.5988029656</v>
      </c>
      <c r="V58" s="109">
        <v>5005016.508627031</v>
      </c>
      <c r="W58" s="109">
        <v>6004705.8336364683</v>
      </c>
      <c r="X58" s="109">
        <v>6185820.0296731759</v>
      </c>
      <c r="Y58" s="109">
        <v>5898334.3684122665</v>
      </c>
      <c r="Z58" s="109">
        <v>5337479.6060144762</v>
      </c>
      <c r="AA58" s="109">
        <v>4436256.7818855084</v>
      </c>
      <c r="AB58" s="142">
        <v>3501380.460344295</v>
      </c>
      <c r="AC58" s="152">
        <v>82224187.650640011</v>
      </c>
      <c r="AD58" s="152">
        <v>36095481.685769811</v>
      </c>
    </row>
    <row r="59" spans="1:33" s="5" customFormat="1" x14ac:dyDescent="0.2">
      <c r="AD59" s="172">
        <v>444121082.91700721</v>
      </c>
    </row>
    <row r="60" spans="1:33" s="5" customFormat="1" ht="15.75" x14ac:dyDescent="0.2">
      <c r="B60" s="38" t="s">
        <v>44</v>
      </c>
      <c r="Z60" s="6"/>
      <c r="AA60" s="6"/>
      <c r="AB60" s="6"/>
    </row>
    <row r="61" spans="1:33" s="5" customFormat="1" ht="18" x14ac:dyDescent="0.25">
      <c r="B61" s="38" t="s">
        <v>51</v>
      </c>
      <c r="W61" s="37"/>
      <c r="Z61" s="7" t="s">
        <v>58</v>
      </c>
    </row>
  </sheetData>
  <mergeCells count="26">
    <mergeCell ref="A55:A58"/>
    <mergeCell ref="B55:B58"/>
    <mergeCell ref="A43:A46"/>
    <mergeCell ref="B43:B46"/>
    <mergeCell ref="A47:A50"/>
    <mergeCell ref="B47:B50"/>
    <mergeCell ref="A51:A54"/>
    <mergeCell ref="B51:B54"/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D2:E2"/>
    <mergeCell ref="C9:D9"/>
    <mergeCell ref="A11:A14"/>
    <mergeCell ref="B11:B14"/>
    <mergeCell ref="A15:A18"/>
    <mergeCell ref="B15:B18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4877C-8BAE-4CE2-8078-0EBFBE60636C}">
  <sheetPr>
    <tabColor rgb="FF00B050"/>
    <pageSetUpPr fitToPage="1"/>
  </sheetPr>
  <dimension ref="A1:H1048576"/>
  <sheetViews>
    <sheetView showGridLines="0" zoomScale="70" zoomScaleNormal="70" zoomScaleSheetLayoutView="100" workbookViewId="0">
      <selection activeCell="D17" sqref="D17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63"/>
      <c r="D5" s="46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164"/>
      <c r="D7" s="49"/>
    </row>
    <row r="8" spans="1:8" ht="16.5" x14ac:dyDescent="0.25">
      <c r="B8" s="45" t="s">
        <v>59</v>
      </c>
      <c r="C8" s="34"/>
      <c r="D8" s="49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A13" s="67"/>
      <c r="B13" s="180" t="s">
        <v>111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2.5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7"/>
      <c r="B15" s="55" t="s">
        <v>31</v>
      </c>
      <c r="C15" s="42">
        <f>+'Formato Propuesta año 2024 (B2)'!AC14</f>
        <v>64665744.750631005</v>
      </c>
      <c r="D15" s="56">
        <v>1</v>
      </c>
      <c r="E15" s="168">
        <f>+C15</f>
        <v>64665744.750631005</v>
      </c>
      <c r="F15" s="40"/>
    </row>
    <row r="16" spans="1:8" ht="15.75" x14ac:dyDescent="0.25">
      <c r="A16" s="57"/>
      <c r="B16" s="55" t="s">
        <v>39</v>
      </c>
      <c r="C16" s="42">
        <f>+'Formato Propuesta año 2024 (B2)'!AC18</f>
        <v>63964255.566093214</v>
      </c>
      <c r="D16" s="56">
        <v>1</v>
      </c>
      <c r="E16" s="168">
        <f t="shared" ref="E16:E26" si="0">+C16</f>
        <v>63964255.566093214</v>
      </c>
      <c r="F16" s="40"/>
    </row>
    <row r="17" spans="1:7" ht="15.75" x14ac:dyDescent="0.25">
      <c r="A17" s="57"/>
      <c r="B17" s="55" t="s">
        <v>40</v>
      </c>
      <c r="C17" s="42">
        <f>+'Formato Propuesta año 2024 (B2)'!AC22</f>
        <v>74173112.647913784</v>
      </c>
      <c r="D17" s="56">
        <v>1</v>
      </c>
      <c r="E17" s="168">
        <f t="shared" si="0"/>
        <v>74173112.647913784</v>
      </c>
      <c r="F17" s="40"/>
    </row>
    <row r="18" spans="1:7" ht="15.75" x14ac:dyDescent="0.25">
      <c r="A18" s="57"/>
      <c r="B18" s="55" t="s">
        <v>41</v>
      </c>
      <c r="C18" s="42">
        <f>+'Formato Propuesta año 2024 (B2)'!AC26</f>
        <v>63092058.01827313</v>
      </c>
      <c r="D18" s="56">
        <v>1</v>
      </c>
      <c r="E18" s="168">
        <f t="shared" si="0"/>
        <v>63092058.01827313</v>
      </c>
      <c r="F18" s="40"/>
    </row>
    <row r="19" spans="1:7" ht="15.75" x14ac:dyDescent="0.25">
      <c r="A19" s="57"/>
      <c r="B19" s="55" t="s">
        <v>42</v>
      </c>
      <c r="C19" s="42">
        <f>+'Formato Propuesta año 2024 (B2)'!AC30</f>
        <v>65750722.471882358</v>
      </c>
      <c r="D19" s="56">
        <v>1</v>
      </c>
      <c r="E19" s="168">
        <f>+C19</f>
        <v>65750722.471882358</v>
      </c>
      <c r="F19" s="40"/>
    </row>
    <row r="20" spans="1:7" ht="15.75" x14ac:dyDescent="0.25">
      <c r="A20" s="57"/>
      <c r="B20" s="55" t="s">
        <v>43</v>
      </c>
      <c r="C20" s="42">
        <f>+'Formato Propuesta año 2024 (B2)'!AC34</f>
        <v>65252019.079433702</v>
      </c>
      <c r="D20" s="56">
        <v>1</v>
      </c>
      <c r="E20" s="168">
        <f t="shared" si="0"/>
        <v>65252019.079433702</v>
      </c>
      <c r="F20" s="40"/>
    </row>
    <row r="21" spans="1:7" ht="15.75" x14ac:dyDescent="0.25">
      <c r="A21" s="57"/>
      <c r="B21" s="55" t="s">
        <v>45</v>
      </c>
      <c r="C21" s="42">
        <f>+'Formato Propuesta año 2024 (B2)'!AC38</f>
        <v>66220019.916328371</v>
      </c>
      <c r="D21" s="56">
        <v>1</v>
      </c>
      <c r="E21" s="168">
        <f t="shared" si="0"/>
        <v>66220019.916328371</v>
      </c>
      <c r="F21" s="40"/>
    </row>
    <row r="22" spans="1:7" ht="15.75" x14ac:dyDescent="0.25">
      <c r="A22" s="57"/>
      <c r="B22" s="55" t="s">
        <v>46</v>
      </c>
      <c r="C22" s="42">
        <f>+'Formato Propuesta año 2024 (B2)'!AC42</f>
        <v>66022117.706823453</v>
      </c>
      <c r="D22" s="56">
        <v>1</v>
      </c>
      <c r="E22" s="168">
        <f t="shared" si="0"/>
        <v>66022117.706823453</v>
      </c>
      <c r="F22" s="40"/>
    </row>
    <row r="23" spans="1:7" ht="15.75" x14ac:dyDescent="0.25">
      <c r="A23" s="57"/>
      <c r="B23" s="55" t="s">
        <v>47</v>
      </c>
      <c r="C23" s="42">
        <f>+'Formato Propuesta año 2024 (B2)'!AC46</f>
        <v>58471394.799134627</v>
      </c>
      <c r="D23" s="56">
        <v>1</v>
      </c>
      <c r="E23" s="168">
        <f t="shared" si="0"/>
        <v>58471394.799134627</v>
      </c>
      <c r="F23" s="40"/>
    </row>
    <row r="24" spans="1:7" ht="15.75" x14ac:dyDescent="0.25">
      <c r="A24" s="57"/>
      <c r="B24" s="55" t="s">
        <v>48</v>
      </c>
      <c r="C24" s="42">
        <f>+'Formato Propuesta año 2024 (B2)'!AC50</f>
        <v>58563877.022860311</v>
      </c>
      <c r="D24" s="56">
        <v>1</v>
      </c>
      <c r="E24" s="168">
        <f t="shared" si="0"/>
        <v>58563877.022860311</v>
      </c>
      <c r="F24" s="40"/>
    </row>
    <row r="25" spans="1:7" ht="15.75" x14ac:dyDescent="0.25">
      <c r="A25" s="57"/>
      <c r="B25" s="55" t="s">
        <v>49</v>
      </c>
      <c r="C25" s="42">
        <f>+'Formato Propuesta año 2024 (B2)'!AC54</f>
        <v>62508308.38307111</v>
      </c>
      <c r="D25" s="56">
        <v>1</v>
      </c>
      <c r="E25" s="168">
        <f t="shared" si="0"/>
        <v>62508308.38307111</v>
      </c>
      <c r="F25" s="40"/>
    </row>
    <row r="26" spans="1:7" ht="15.75" x14ac:dyDescent="0.25">
      <c r="A26" s="57"/>
      <c r="B26" s="55" t="s">
        <v>50</v>
      </c>
      <c r="C26" s="42">
        <f>+'Formato Propuesta año 2024 (B2)'!AC58</f>
        <v>67093168.322133601</v>
      </c>
      <c r="D26" s="56">
        <v>1</v>
      </c>
      <c r="E26" s="168">
        <f t="shared" si="0"/>
        <v>67093168.322133601</v>
      </c>
      <c r="F26" s="40"/>
    </row>
    <row r="27" spans="1:7" ht="15" x14ac:dyDescent="0.25">
      <c r="B27" s="58" t="s">
        <v>34</v>
      </c>
      <c r="C27" s="42">
        <f>SUM(C15:C26)</f>
        <v>775776798.68457866</v>
      </c>
      <c r="D27" s="60"/>
      <c r="E27" s="169">
        <f>SUM(E15:E26)</f>
        <v>775776798.68457866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ht="30" customHeight="1" x14ac:dyDescent="0.2">
      <c r="B37" s="186" t="s">
        <v>109</v>
      </c>
      <c r="C37" s="186"/>
      <c r="D37" s="186"/>
      <c r="E37" s="186"/>
      <c r="F37" s="186"/>
    </row>
    <row r="38" spans="2:6" s="173" customFormat="1" ht="18" customHeight="1" x14ac:dyDescent="0.2">
      <c r="B38" s="33" t="s">
        <v>100</v>
      </c>
      <c r="C38" s="33"/>
      <c r="D38" s="35"/>
      <c r="E38" s="33"/>
      <c r="F38" s="33"/>
    </row>
    <row r="39" spans="2:6" x14ac:dyDescent="0.2">
      <c r="B39" s="32" t="s">
        <v>76</v>
      </c>
      <c r="C39" s="33"/>
      <c r="D39" s="35"/>
      <c r="E39" s="33"/>
      <c r="F39" s="33"/>
    </row>
    <row r="40" spans="2:6" x14ac:dyDescent="0.2">
      <c r="B40" s="33"/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  <row r="1048576" spans="3:3" ht="15" x14ac:dyDescent="0.25">
      <c r="C1048576" s="42">
        <f>+'Formato Propuesta año 2024 (B2)'!AC1048524</f>
        <v>0</v>
      </c>
    </row>
  </sheetData>
  <sheetProtection selectLockedCells="1"/>
  <mergeCells count="8">
    <mergeCell ref="B35:F36"/>
    <mergeCell ref="B37:F37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38879-589F-4618-967F-6171B556674C}">
  <sheetPr>
    <tabColor rgb="FF00B050"/>
    <pageSetUpPr fitToPage="1"/>
  </sheetPr>
  <dimension ref="A1:H1048576"/>
  <sheetViews>
    <sheetView showGridLines="0" topLeftCell="A14" zoomScale="70" zoomScaleNormal="70" zoomScaleSheetLayoutView="100" workbookViewId="0">
      <selection activeCell="E24" sqref="E24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128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f>+'Formato Propuesta año 2025 (B2)'!AC14</f>
        <v>86436430.331103504</v>
      </c>
      <c r="D15" s="56">
        <v>1</v>
      </c>
      <c r="E15" s="168">
        <f>+C15</f>
        <v>86436430.331103504</v>
      </c>
      <c r="F15" s="40"/>
    </row>
    <row r="16" spans="1:8" ht="15.75" x14ac:dyDescent="0.25">
      <c r="A16" s="54"/>
      <c r="B16" s="55" t="s">
        <v>39</v>
      </c>
      <c r="C16" s="42">
        <f>+'Formato Propuesta año 2025 (B2)'!AC18</f>
        <v>90228569.559012175</v>
      </c>
      <c r="D16" s="56">
        <v>1</v>
      </c>
      <c r="E16" s="168">
        <f t="shared" ref="E16:E26" si="0">+C16</f>
        <v>90228569.559012175</v>
      </c>
      <c r="F16" s="40"/>
    </row>
    <row r="17" spans="1:6" ht="15.75" x14ac:dyDescent="0.25">
      <c r="A17" s="54"/>
      <c r="B17" s="55" t="s">
        <v>40</v>
      </c>
      <c r="C17" s="42">
        <f>+'Formato Propuesta año 2025 (B2)'!AC22</f>
        <v>97285326.099762276</v>
      </c>
      <c r="D17" s="56">
        <v>1</v>
      </c>
      <c r="E17" s="168">
        <f t="shared" si="0"/>
        <v>97285326.099762276</v>
      </c>
      <c r="F17" s="40"/>
    </row>
    <row r="18" spans="1:6" ht="15.75" x14ac:dyDescent="0.25">
      <c r="A18" s="54"/>
      <c r="B18" s="55" t="s">
        <v>41</v>
      </c>
      <c r="C18" s="42">
        <f>+'Formato Propuesta año 2025 (B2)'!AC26</f>
        <v>93774254.85594511</v>
      </c>
      <c r="D18" s="56">
        <v>1</v>
      </c>
      <c r="E18" s="168">
        <f t="shared" si="0"/>
        <v>93774254.85594511</v>
      </c>
      <c r="F18" s="40"/>
    </row>
    <row r="19" spans="1:6" ht="15.75" x14ac:dyDescent="0.25">
      <c r="A19" s="54"/>
      <c r="B19" s="55" t="s">
        <v>42</v>
      </c>
      <c r="C19" s="42">
        <f>+'Formato Propuesta año 2025 (B2)'!AC30</f>
        <v>107162941.29419744</v>
      </c>
      <c r="D19" s="56">
        <v>1</v>
      </c>
      <c r="E19" s="168">
        <f>+C19</f>
        <v>107162941.29419744</v>
      </c>
      <c r="F19" s="40"/>
    </row>
    <row r="20" spans="1:6" ht="15.75" x14ac:dyDescent="0.25">
      <c r="A20" s="57"/>
      <c r="B20" s="55" t="s">
        <v>43</v>
      </c>
      <c r="C20" s="42">
        <f>+'Formato Propuesta año 2025 (B2)'!AC34</f>
        <v>93560206.260997698</v>
      </c>
      <c r="D20" s="56">
        <v>1</v>
      </c>
      <c r="E20" s="168">
        <f t="shared" si="0"/>
        <v>93560206.260997698</v>
      </c>
      <c r="F20" s="40"/>
    </row>
    <row r="21" spans="1:6" ht="15.75" x14ac:dyDescent="0.25">
      <c r="A21" s="57"/>
      <c r="B21" s="55" t="s">
        <v>45</v>
      </c>
      <c r="C21" s="42">
        <f>+'Formato Propuesta año 2025 (B2)'!AC38</f>
        <v>87986834.818784624</v>
      </c>
      <c r="D21" s="56">
        <v>1</v>
      </c>
      <c r="E21" s="168">
        <f t="shared" si="0"/>
        <v>87986834.818784624</v>
      </c>
      <c r="F21" s="40"/>
    </row>
    <row r="22" spans="1:6" ht="15.75" x14ac:dyDescent="0.25">
      <c r="A22" s="57"/>
      <c r="B22" s="55" t="s">
        <v>46</v>
      </c>
      <c r="C22" s="42">
        <f>+'Formato Propuesta año 2025 (B2)'!AC42</f>
        <v>103511297.2678064</v>
      </c>
      <c r="D22" s="56">
        <v>1</v>
      </c>
      <c r="E22" s="168">
        <f t="shared" si="0"/>
        <v>103511297.2678064</v>
      </c>
      <c r="F22" s="40"/>
    </row>
    <row r="23" spans="1:6" ht="15.75" x14ac:dyDescent="0.25">
      <c r="A23" s="57"/>
      <c r="B23" s="55" t="s">
        <v>47</v>
      </c>
      <c r="C23" s="42">
        <f>+'Formato Propuesta año 2025 (B2)'!AC46</f>
        <v>94474839.757447436</v>
      </c>
      <c r="D23" s="56">
        <v>1</v>
      </c>
      <c r="E23" s="168">
        <f t="shared" si="0"/>
        <v>94474839.757447436</v>
      </c>
      <c r="F23" s="40"/>
    </row>
    <row r="24" spans="1:6" ht="15.75" x14ac:dyDescent="0.25">
      <c r="A24" s="57"/>
      <c r="B24" s="55" t="s">
        <v>48</v>
      </c>
      <c r="C24" s="42">
        <f>+'Formato Propuesta año 2025 (B2)'!AC50</f>
        <v>97708746.014177546</v>
      </c>
      <c r="D24" s="56">
        <v>1</v>
      </c>
      <c r="E24" s="168">
        <f t="shared" si="0"/>
        <v>97708746.014177546</v>
      </c>
      <c r="F24" s="40"/>
    </row>
    <row r="25" spans="1:6" ht="15.75" x14ac:dyDescent="0.25">
      <c r="A25" s="57"/>
      <c r="B25" s="55" t="s">
        <v>49</v>
      </c>
      <c r="C25" s="42">
        <f>+'Formato Propuesta año 2025 (B2)'!AC54</f>
        <v>99233268.044670016</v>
      </c>
      <c r="D25" s="56">
        <v>1</v>
      </c>
      <c r="E25" s="168">
        <f t="shared" si="0"/>
        <v>99233268.044670016</v>
      </c>
      <c r="F25" s="40"/>
    </row>
    <row r="26" spans="1:6" ht="15.75" x14ac:dyDescent="0.25">
      <c r="A26" s="57"/>
      <c r="B26" s="55" t="s">
        <v>50</v>
      </c>
      <c r="C26" s="42">
        <f>+'Formato Propuesta año 2025 (B2)'!AC58</f>
        <v>94954609.923322141</v>
      </c>
      <c r="D26" s="56">
        <v>1</v>
      </c>
      <c r="E26" s="168">
        <f t="shared" si="0"/>
        <v>94954609.923322141</v>
      </c>
      <c r="F26" s="40"/>
    </row>
    <row r="27" spans="1:6" ht="15" x14ac:dyDescent="0.25">
      <c r="B27" s="58" t="s">
        <v>34</v>
      </c>
      <c r="C27" s="42">
        <f>SUM(C15:C26)</f>
        <v>1146317324.2272263</v>
      </c>
      <c r="D27" s="60"/>
      <c r="E27" s="169">
        <f>SUM(E15:E26)</f>
        <v>1146317324.2272263</v>
      </c>
      <c r="F27" s="62"/>
    </row>
    <row r="28" spans="1:6" ht="15" x14ac:dyDescent="0.25">
      <c r="B28" s="63"/>
      <c r="C28" s="64"/>
      <c r="D28" s="65"/>
      <c r="E28" s="64"/>
      <c r="F28" s="66"/>
    </row>
    <row r="29" spans="1:6" ht="11.25" customHeight="1" x14ac:dyDescent="0.2"/>
    <row r="30" spans="1:6" ht="11.25" customHeight="1" x14ac:dyDescent="0.2">
      <c r="B30" s="73" t="s">
        <v>0</v>
      </c>
      <c r="C30" s="74"/>
      <c r="D30" s="75"/>
      <c r="E30" s="74"/>
      <c r="F30" s="74"/>
    </row>
    <row r="31" spans="1:6" x14ac:dyDescent="0.2">
      <c r="B31" s="74" t="s">
        <v>62</v>
      </c>
      <c r="C31" s="74"/>
      <c r="D31" s="75"/>
      <c r="E31" s="74"/>
      <c r="F31" s="74"/>
    </row>
    <row r="32" spans="1:6" x14ac:dyDescent="0.2">
      <c r="B32" s="74" t="s">
        <v>72</v>
      </c>
      <c r="C32" s="74"/>
      <c r="D32" s="75"/>
      <c r="E32" s="74"/>
      <c r="F32" s="74"/>
    </row>
    <row r="33" spans="2:6" x14ac:dyDescent="0.2">
      <c r="B33" s="74" t="s">
        <v>66</v>
      </c>
      <c r="C33" s="74"/>
      <c r="D33" s="75"/>
      <c r="E33" s="74"/>
      <c r="F33" s="74"/>
    </row>
    <row r="34" spans="2:6" x14ac:dyDescent="0.2">
      <c r="B34" s="32" t="s">
        <v>96</v>
      </c>
    </row>
    <row r="35" spans="2:6" x14ac:dyDescent="0.2">
      <c r="B35" s="32" t="s">
        <v>74</v>
      </c>
      <c r="C35" s="33"/>
      <c r="D35" s="35"/>
      <c r="E35" s="33"/>
      <c r="F35" s="33"/>
    </row>
    <row r="36" spans="2:6" ht="12.75" customHeight="1" x14ac:dyDescent="0.2">
      <c r="B36" s="185" t="s">
        <v>105</v>
      </c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4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4" spans="2:6" ht="19.5" x14ac:dyDescent="0.3">
      <c r="B44" s="76" t="s">
        <v>68</v>
      </c>
      <c r="C44" s="77"/>
      <c r="F44" s="78"/>
    </row>
    <row r="1048576" spans="3:3" ht="15" x14ac:dyDescent="0.25">
      <c r="C1048576" s="42">
        <f>+'Formato Propuesta año 2024 (B2)'!AC1048524</f>
        <v>0</v>
      </c>
    </row>
  </sheetData>
  <sheetProtection selectLockedCells="1"/>
  <mergeCells count="8">
    <mergeCell ref="B36:F37"/>
    <mergeCell ref="B38:F38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E714D-95AA-4E04-8281-0C90F475E6C5}">
  <sheetPr>
    <tabColor rgb="FF00B050"/>
    <pageSetUpPr fitToPage="1"/>
  </sheetPr>
  <dimension ref="A1:H1048576"/>
  <sheetViews>
    <sheetView showGridLines="0" topLeftCell="A20" zoomScale="70" zoomScaleNormal="70" zoomScaleSheetLayoutView="100" workbookViewId="0">
      <selection activeCell="E24" sqref="E24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127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f>+'Formato Propuesta año 2026 (B2)'!AC14</f>
        <v>89960835.308423176</v>
      </c>
      <c r="D15" s="56">
        <v>1</v>
      </c>
      <c r="E15" s="168">
        <f>+C15</f>
        <v>89960835.308423176</v>
      </c>
      <c r="F15" s="40"/>
    </row>
    <row r="16" spans="1:8" ht="15.75" x14ac:dyDescent="0.25">
      <c r="A16" s="54"/>
      <c r="B16" s="55" t="s">
        <v>39</v>
      </c>
      <c r="C16" s="42">
        <f>+'Formato Propuesta año 2026 (B2)'!AC18</f>
        <v>93806750.40254654</v>
      </c>
      <c r="D16" s="56">
        <v>1</v>
      </c>
      <c r="E16" s="168">
        <f t="shared" ref="E16:E26" si="0">+C16</f>
        <v>93806750.40254654</v>
      </c>
      <c r="F16" s="40"/>
    </row>
    <row r="17" spans="1:7" ht="15.75" x14ac:dyDescent="0.25">
      <c r="A17" s="54"/>
      <c r="B17" s="55" t="s">
        <v>40</v>
      </c>
      <c r="C17" s="42">
        <f>+'Formato Propuesta año 2026 (B2)'!AC22</f>
        <v>98512641.145032406</v>
      </c>
      <c r="D17" s="56">
        <v>1</v>
      </c>
      <c r="E17" s="168">
        <f t="shared" si="0"/>
        <v>98512641.145032406</v>
      </c>
      <c r="F17" s="40"/>
    </row>
    <row r="18" spans="1:7" ht="15.75" x14ac:dyDescent="0.25">
      <c r="A18" s="54"/>
      <c r="B18" s="55" t="s">
        <v>41</v>
      </c>
      <c r="C18" s="42">
        <f>+'Formato Propuesta año 2026 (B2)'!AC26</f>
        <v>96109178.946818784</v>
      </c>
      <c r="D18" s="56">
        <v>1</v>
      </c>
      <c r="E18" s="168">
        <f t="shared" si="0"/>
        <v>96109178.946818784</v>
      </c>
      <c r="F18" s="40"/>
    </row>
    <row r="19" spans="1:7" ht="15.75" x14ac:dyDescent="0.25">
      <c r="A19" s="54"/>
      <c r="B19" s="55" t="s">
        <v>42</v>
      </c>
      <c r="C19" s="42">
        <f>+'Formato Propuesta año 2026 (B2)'!AC30</f>
        <v>107186891.7423072</v>
      </c>
      <c r="D19" s="56">
        <v>1</v>
      </c>
      <c r="E19" s="168">
        <f>+C19</f>
        <v>107186891.7423072</v>
      </c>
      <c r="F19" s="40"/>
    </row>
    <row r="20" spans="1:7" ht="15.75" x14ac:dyDescent="0.25">
      <c r="A20" s="57"/>
      <c r="B20" s="55" t="s">
        <v>43</v>
      </c>
      <c r="C20" s="42">
        <f>+'Formato Propuesta año 2026 (B2)'!AC34</f>
        <v>97449212.02360408</v>
      </c>
      <c r="D20" s="56">
        <v>1</v>
      </c>
      <c r="E20" s="168">
        <f t="shared" si="0"/>
        <v>97449212.02360408</v>
      </c>
      <c r="F20" s="40"/>
    </row>
    <row r="21" spans="1:7" ht="15.75" x14ac:dyDescent="0.25">
      <c r="A21" s="57"/>
      <c r="B21" s="55" t="s">
        <v>45</v>
      </c>
      <c r="C21" s="42">
        <f>+'Formato Propuesta año 2026 (B2)'!AC38</f>
        <v>94598466.642776251</v>
      </c>
      <c r="D21" s="56">
        <v>1</v>
      </c>
      <c r="E21" s="168">
        <f t="shared" si="0"/>
        <v>94598466.642776251</v>
      </c>
      <c r="F21" s="40"/>
    </row>
    <row r="22" spans="1:7" ht="15.75" x14ac:dyDescent="0.25">
      <c r="A22" s="57"/>
      <c r="B22" s="55" t="s">
        <v>46</v>
      </c>
      <c r="C22" s="42">
        <f>+'Formato Propuesta año 2026 (B2)'!AC42</f>
        <v>104172269.25548314</v>
      </c>
      <c r="D22" s="56">
        <v>1</v>
      </c>
      <c r="E22" s="168">
        <f t="shared" si="0"/>
        <v>104172269.25548314</v>
      </c>
      <c r="F22" s="40"/>
    </row>
    <row r="23" spans="1:7" ht="15.75" x14ac:dyDescent="0.25">
      <c r="A23" s="57"/>
      <c r="B23" s="55" t="s">
        <v>47</v>
      </c>
      <c r="C23" s="42">
        <f>+'Formato Propuesta año 2026 (B2)'!AC46</f>
        <v>96002314.241580635</v>
      </c>
      <c r="D23" s="56">
        <v>1</v>
      </c>
      <c r="E23" s="168">
        <f t="shared" si="0"/>
        <v>96002314.241580635</v>
      </c>
      <c r="F23" s="40"/>
    </row>
    <row r="24" spans="1:7" ht="15.75" x14ac:dyDescent="0.25">
      <c r="A24" s="57"/>
      <c r="B24" s="55" t="s">
        <v>48</v>
      </c>
      <c r="C24" s="42">
        <f>+'Formato Propuesta año 2026 (B2)'!AC50</f>
        <v>100570911.92963044</v>
      </c>
      <c r="D24" s="56">
        <v>1</v>
      </c>
      <c r="E24" s="168">
        <f t="shared" si="0"/>
        <v>100570911.92963044</v>
      </c>
      <c r="F24" s="40"/>
    </row>
    <row r="25" spans="1:7" ht="15.75" x14ac:dyDescent="0.25">
      <c r="A25" s="57"/>
      <c r="B25" s="55" t="s">
        <v>49</v>
      </c>
      <c r="C25" s="42">
        <f>+'Formato Propuesta año 2026 (B2)'!AC54</f>
        <v>98726692.546395421</v>
      </c>
      <c r="D25" s="56">
        <v>1</v>
      </c>
      <c r="E25" s="168">
        <f t="shared" si="0"/>
        <v>98726692.546395421</v>
      </c>
      <c r="F25" s="40"/>
    </row>
    <row r="26" spans="1:7" ht="15.75" x14ac:dyDescent="0.25">
      <c r="A26" s="57"/>
      <c r="B26" s="55" t="s">
        <v>50</v>
      </c>
      <c r="C26" s="42">
        <f>+'Formato Propuesta año 2026 (B2)'!AC58</f>
        <v>96778720.597700581</v>
      </c>
      <c r="D26" s="56">
        <v>1</v>
      </c>
      <c r="E26" s="168">
        <f t="shared" si="0"/>
        <v>96778720.597700581</v>
      </c>
      <c r="F26" s="40"/>
    </row>
    <row r="27" spans="1:7" ht="15" x14ac:dyDescent="0.25">
      <c r="B27" s="58" t="s">
        <v>34</v>
      </c>
      <c r="C27" s="42">
        <f>SUM(C15:C26)</f>
        <v>1173874884.7822986</v>
      </c>
      <c r="D27" s="60"/>
      <c r="E27" s="170">
        <f>SUM(E15:E26)</f>
        <v>1173874884.7822986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  <row r="1048576" spans="3:3" ht="15" x14ac:dyDescent="0.25">
      <c r="C1048576" s="42">
        <f>+'Formato Propuesta año 2024 (B2)'!AC1048524</f>
        <v>0</v>
      </c>
    </row>
  </sheetData>
  <sheetProtection selectLockedCells="1"/>
  <mergeCells count="8">
    <mergeCell ref="B35:F37"/>
    <mergeCell ref="B38:F38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4EAB4-E65C-420A-9942-4152A3C7ECDE}">
  <sheetPr>
    <tabColor rgb="FF00B050"/>
    <pageSetUpPr fitToPage="1"/>
  </sheetPr>
  <dimension ref="A1:H1048576"/>
  <sheetViews>
    <sheetView showGridLines="0" topLeftCell="A11" zoomScale="70" zoomScaleNormal="70" zoomScaleSheetLayoutView="100" workbookViewId="0">
      <selection activeCell="E24" sqref="E24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81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f>+'Formato Propuesta año 2027 (B2)'!AC14</f>
        <v>122507209.33849773</v>
      </c>
      <c r="D15" s="56">
        <v>1</v>
      </c>
      <c r="E15" s="168">
        <f>+C15</f>
        <v>122507209.33849773</v>
      </c>
      <c r="F15" s="40"/>
    </row>
    <row r="16" spans="1:8" ht="15.75" x14ac:dyDescent="0.25">
      <c r="A16" s="54"/>
      <c r="B16" s="55" t="s">
        <v>39</v>
      </c>
      <c r="C16" s="42">
        <f>+'Formato Propuesta año 2027 (B2)'!AC18</f>
        <v>124426264.6759443</v>
      </c>
      <c r="D16" s="56">
        <v>1</v>
      </c>
      <c r="E16" s="168">
        <f t="shared" ref="E16:E26" si="0">+C16</f>
        <v>124426264.6759443</v>
      </c>
      <c r="F16" s="40"/>
    </row>
    <row r="17" spans="1:7" ht="15.75" x14ac:dyDescent="0.25">
      <c r="A17" s="54"/>
      <c r="B17" s="55" t="s">
        <v>40</v>
      </c>
      <c r="C17" s="42">
        <f>+'Formato Propuesta año 2027 (B2)'!AC22</f>
        <v>130764032.92730808</v>
      </c>
      <c r="D17" s="56">
        <v>1</v>
      </c>
      <c r="E17" s="168">
        <f t="shared" si="0"/>
        <v>130764032.92730808</v>
      </c>
      <c r="F17" s="40"/>
    </row>
    <row r="18" spans="1:7" ht="15.75" x14ac:dyDescent="0.25">
      <c r="A18" s="54"/>
      <c r="B18" s="55" t="s">
        <v>41</v>
      </c>
      <c r="C18" s="42">
        <f>+'Formato Propuesta año 2027 (B2)'!AC26</f>
        <v>127490439.31428793</v>
      </c>
      <c r="D18" s="56">
        <v>1</v>
      </c>
      <c r="E18" s="168">
        <f t="shared" si="0"/>
        <v>127490439.31428793</v>
      </c>
      <c r="F18" s="40"/>
    </row>
    <row r="19" spans="1:7" ht="15.75" x14ac:dyDescent="0.25">
      <c r="A19" s="54"/>
      <c r="B19" s="55" t="s">
        <v>42</v>
      </c>
      <c r="C19" s="42">
        <f>+'Formato Propuesta año 2027 (B2)'!AC30</f>
        <v>138062244.84836996</v>
      </c>
      <c r="D19" s="56">
        <v>1</v>
      </c>
      <c r="E19" s="168">
        <f>+C19</f>
        <v>138062244.84836996</v>
      </c>
      <c r="F19" s="40"/>
    </row>
    <row r="20" spans="1:7" ht="15.75" x14ac:dyDescent="0.25">
      <c r="A20" s="57"/>
      <c r="B20" s="55" t="s">
        <v>43</v>
      </c>
      <c r="C20" s="42">
        <f>+'Formato Propuesta año 2027 (B2)'!AC34</f>
        <v>127130877.82866706</v>
      </c>
      <c r="D20" s="56">
        <v>1</v>
      </c>
      <c r="E20" s="168">
        <f t="shared" si="0"/>
        <v>127130877.82866706</v>
      </c>
      <c r="F20" s="40"/>
    </row>
    <row r="21" spans="1:7" ht="15.75" x14ac:dyDescent="0.25">
      <c r="A21" s="57"/>
      <c r="B21" s="55" t="s">
        <v>45</v>
      </c>
      <c r="C21" s="42">
        <f>+'Formato Propuesta año 2027 (B2)'!AC38</f>
        <v>127340602.49350852</v>
      </c>
      <c r="D21" s="56">
        <v>1</v>
      </c>
      <c r="E21" s="168">
        <f t="shared" si="0"/>
        <v>127340602.49350852</v>
      </c>
      <c r="F21" s="40"/>
    </row>
    <row r="22" spans="1:7" ht="15.75" x14ac:dyDescent="0.25">
      <c r="A22" s="57"/>
      <c r="B22" s="55" t="s">
        <v>46</v>
      </c>
      <c r="C22" s="42">
        <f>+'Formato Propuesta año 2027 (B2)'!AC42</f>
        <v>134122817.32340938</v>
      </c>
      <c r="D22" s="56">
        <v>1</v>
      </c>
      <c r="E22" s="168">
        <f t="shared" si="0"/>
        <v>134122817.32340938</v>
      </c>
      <c r="F22" s="40"/>
    </row>
    <row r="23" spans="1:7" ht="15.75" x14ac:dyDescent="0.25">
      <c r="A23" s="57"/>
      <c r="B23" s="55" t="s">
        <v>47</v>
      </c>
      <c r="C23" s="42">
        <f>+'Formato Propuesta año 2027 (B2)'!AC46</f>
        <v>129402661.24779584</v>
      </c>
      <c r="D23" s="56">
        <v>1</v>
      </c>
      <c r="E23" s="168">
        <f t="shared" si="0"/>
        <v>129402661.24779584</v>
      </c>
      <c r="F23" s="40"/>
    </row>
    <row r="24" spans="1:7" ht="15.75" x14ac:dyDescent="0.25">
      <c r="A24" s="57"/>
      <c r="B24" s="55" t="s">
        <v>48</v>
      </c>
      <c r="C24" s="42">
        <f>+'Formato Propuesta año 2027 (B2)'!AC50</f>
        <v>133218428.6130043</v>
      </c>
      <c r="D24" s="56">
        <v>1</v>
      </c>
      <c r="E24" s="168">
        <f t="shared" si="0"/>
        <v>133218428.6130043</v>
      </c>
      <c r="F24" s="40"/>
    </row>
    <row r="25" spans="1:7" ht="15.75" x14ac:dyDescent="0.25">
      <c r="A25" s="57"/>
      <c r="B25" s="55" t="s">
        <v>49</v>
      </c>
      <c r="C25" s="42">
        <f>+'Formato Propuesta año 2027 (B2)'!AC54</f>
        <v>129716316.36798668</v>
      </c>
      <c r="D25" s="56">
        <v>1</v>
      </c>
      <c r="E25" s="168">
        <f t="shared" si="0"/>
        <v>129716316.36798668</v>
      </c>
      <c r="F25" s="40"/>
    </row>
    <row r="26" spans="1:7" ht="15.75" x14ac:dyDescent="0.25">
      <c r="A26" s="57"/>
      <c r="B26" s="55" t="s">
        <v>50</v>
      </c>
      <c r="C26" s="42">
        <f>+'Formato Propuesta año 2027 (B2)'!AC58</f>
        <v>129188747.66095088</v>
      </c>
      <c r="D26" s="56">
        <v>1</v>
      </c>
      <c r="E26" s="168">
        <f t="shared" si="0"/>
        <v>129188747.66095088</v>
      </c>
      <c r="F26" s="40"/>
    </row>
    <row r="27" spans="1:7" ht="15" x14ac:dyDescent="0.25">
      <c r="B27" s="58" t="s">
        <v>34</v>
      </c>
      <c r="C27" s="42">
        <f>SUM(C15:C26)</f>
        <v>1553370642.6397305</v>
      </c>
      <c r="D27" s="60"/>
      <c r="E27" s="170">
        <f>SUM(E15:E26)</f>
        <v>1553370642.6397305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  <row r="1048576" spans="3:3" ht="15" x14ac:dyDescent="0.25">
      <c r="C1048576" s="42">
        <f>+'Formato Propuesta año 2024 (B2)'!AC1048524</f>
        <v>0</v>
      </c>
    </row>
  </sheetData>
  <sheetProtection selectLockedCells="1"/>
  <mergeCells count="8">
    <mergeCell ref="B35:F37"/>
    <mergeCell ref="B38:F38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5E3D5-47E3-427E-83A5-C20ABC8483F9}">
  <sheetPr>
    <tabColor rgb="FF00B050"/>
    <pageSetUpPr fitToPage="1"/>
  </sheetPr>
  <dimension ref="A1:H1048576"/>
  <sheetViews>
    <sheetView showGridLines="0" topLeftCell="A20" zoomScale="70" zoomScaleNormal="70" zoomScaleSheetLayoutView="100" workbookViewId="0">
      <selection activeCell="E24" sqref="E24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82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f>+'Formato Propuesta año 2028 (B2)'!AC14</f>
        <v>69808133.862527356</v>
      </c>
      <c r="D15" s="56">
        <v>1</v>
      </c>
      <c r="E15" s="168">
        <f>+C15</f>
        <v>69808133.862527356</v>
      </c>
      <c r="F15" s="40"/>
    </row>
    <row r="16" spans="1:8" ht="15.75" x14ac:dyDescent="0.25">
      <c r="A16" s="54"/>
      <c r="B16" s="55" t="s">
        <v>39</v>
      </c>
      <c r="C16" s="42">
        <f>+'Formato Propuesta año 2028 (B2)'!AC18</f>
        <v>70085994.345892936</v>
      </c>
      <c r="D16" s="56">
        <v>1</v>
      </c>
      <c r="E16" s="168">
        <f t="shared" ref="E16:E26" si="0">+C16</f>
        <v>70085994.345892936</v>
      </c>
      <c r="F16" s="40"/>
    </row>
    <row r="17" spans="1:7" ht="15.75" x14ac:dyDescent="0.25">
      <c r="A17" s="54"/>
      <c r="B17" s="55" t="s">
        <v>40</v>
      </c>
      <c r="C17" s="42">
        <f>+'Formato Propuesta año 2028 (B2)'!AC22</f>
        <v>74178691.996171057</v>
      </c>
      <c r="D17" s="56">
        <v>1</v>
      </c>
      <c r="E17" s="168">
        <f t="shared" si="0"/>
        <v>74178691.996171057</v>
      </c>
      <c r="F17" s="40"/>
    </row>
    <row r="18" spans="1:7" ht="15.75" x14ac:dyDescent="0.25">
      <c r="A18" s="54"/>
      <c r="B18" s="55" t="s">
        <v>41</v>
      </c>
      <c r="C18" s="42">
        <f>+'Formato Propuesta año 2028 (B2)'!AC26</f>
        <v>70929888.270237625</v>
      </c>
      <c r="D18" s="56">
        <v>1</v>
      </c>
      <c r="E18" s="168">
        <f t="shared" si="0"/>
        <v>70929888.270237625</v>
      </c>
      <c r="F18" s="40"/>
    </row>
    <row r="19" spans="1:7" ht="15.75" x14ac:dyDescent="0.25">
      <c r="A19" s="54"/>
      <c r="B19" s="55" t="s">
        <v>42</v>
      </c>
      <c r="C19" s="42">
        <f>+'Formato Propuesta año 2028 (B2)'!AC30</f>
        <v>73579958.000614762</v>
      </c>
      <c r="D19" s="56">
        <v>1</v>
      </c>
      <c r="E19" s="168">
        <f>+C19</f>
        <v>73579958.000614762</v>
      </c>
      <c r="F19" s="40"/>
    </row>
    <row r="20" spans="1:7" ht="15.75" x14ac:dyDescent="0.25">
      <c r="A20" s="57"/>
      <c r="B20" s="55" t="s">
        <v>43</v>
      </c>
      <c r="C20" s="42">
        <f>+'Formato Propuesta año 2028 (B2)'!AC34</f>
        <v>70351789.919947505</v>
      </c>
      <c r="D20" s="56">
        <v>1</v>
      </c>
      <c r="E20" s="168">
        <f t="shared" si="0"/>
        <v>70351789.919947505</v>
      </c>
      <c r="F20" s="40"/>
    </row>
    <row r="21" spans="1:7" ht="15.75" x14ac:dyDescent="0.25">
      <c r="A21" s="57"/>
      <c r="B21" s="55" t="s">
        <v>45</v>
      </c>
      <c r="C21" s="42">
        <f>+'Formato Propuesta año 2028 (B2)'!AC38</f>
        <v>72452012.729135931</v>
      </c>
      <c r="D21" s="56">
        <v>1</v>
      </c>
      <c r="E21" s="168">
        <f t="shared" si="0"/>
        <v>72452012.729135931</v>
      </c>
      <c r="F21" s="40"/>
    </row>
    <row r="22" spans="1:7" ht="15.75" x14ac:dyDescent="0.25">
      <c r="A22" s="57"/>
      <c r="B22" s="55" t="s">
        <v>46</v>
      </c>
      <c r="C22" s="42">
        <f>+'Formato Propuesta año 2028 (B2)'!AC42</f>
        <v>72772659.575296894</v>
      </c>
      <c r="D22" s="56">
        <v>1</v>
      </c>
      <c r="E22" s="168">
        <f t="shared" si="0"/>
        <v>72772659.575296894</v>
      </c>
      <c r="F22" s="40"/>
    </row>
    <row r="23" spans="1:7" ht="15.75" x14ac:dyDescent="0.25">
      <c r="A23" s="57"/>
      <c r="B23" s="55" t="s">
        <v>47</v>
      </c>
      <c r="C23" s="42">
        <f>+'Formato Propuesta año 2028 (B2)'!AC46</f>
        <v>71892746.055418968</v>
      </c>
      <c r="D23" s="56">
        <v>1</v>
      </c>
      <c r="E23" s="168">
        <f t="shared" si="0"/>
        <v>71892746.055418968</v>
      </c>
      <c r="F23" s="40"/>
    </row>
    <row r="24" spans="1:7" ht="15.75" x14ac:dyDescent="0.25">
      <c r="A24" s="57"/>
      <c r="B24" s="55" t="s">
        <v>48</v>
      </c>
      <c r="C24" s="42">
        <f>+'Formato Propuesta año 2028 (B2)'!AC50</f>
        <v>73877141.607862815</v>
      </c>
      <c r="D24" s="56">
        <v>1</v>
      </c>
      <c r="E24" s="168">
        <f t="shared" si="0"/>
        <v>73877141.607862815</v>
      </c>
      <c r="F24" s="40"/>
    </row>
    <row r="25" spans="1:7" ht="15.75" x14ac:dyDescent="0.25">
      <c r="A25" s="57"/>
      <c r="B25" s="55" t="s">
        <v>49</v>
      </c>
      <c r="C25" s="42">
        <f>+'Formato Propuesta año 2028 (B2)'!AC54</f>
        <v>71923940.956859112</v>
      </c>
      <c r="D25" s="56">
        <v>1</v>
      </c>
      <c r="E25" s="168">
        <f t="shared" si="0"/>
        <v>71923940.956859112</v>
      </c>
      <c r="F25" s="40"/>
    </row>
    <row r="26" spans="1:7" ht="15.75" x14ac:dyDescent="0.25">
      <c r="A26" s="57"/>
      <c r="B26" s="55" t="s">
        <v>50</v>
      </c>
      <c r="C26" s="42">
        <f>+'Formato Propuesta año 2028 (B2)'!AC58</f>
        <v>71250149.936254516</v>
      </c>
      <c r="D26" s="56">
        <v>1</v>
      </c>
      <c r="E26" s="168">
        <f t="shared" si="0"/>
        <v>71250149.936254516</v>
      </c>
      <c r="F26" s="40"/>
    </row>
    <row r="27" spans="1:7" ht="15" x14ac:dyDescent="0.25">
      <c r="B27" s="58" t="s">
        <v>34</v>
      </c>
      <c r="C27" s="42">
        <f>SUM(C15:C26)</f>
        <v>863103107.25621951</v>
      </c>
      <c r="D27" s="60"/>
      <c r="E27" s="170">
        <f>SUM(E15:E26)</f>
        <v>863103107.25621951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  <row r="1048576" spans="3:3" ht="15" x14ac:dyDescent="0.25">
      <c r="C1048576" s="42">
        <f>+'Formato Propuesta año 2024 (B2)'!AC1048524</f>
        <v>0</v>
      </c>
    </row>
  </sheetData>
  <sheetProtection selectLockedCells="1"/>
  <mergeCells count="8">
    <mergeCell ref="B35:F37"/>
    <mergeCell ref="B38:F38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A2F20-CC2C-4641-ADDC-11400456BC2A}">
  <sheetPr>
    <tabColor rgb="FF00B050"/>
    <pageSetUpPr fitToPage="1"/>
  </sheetPr>
  <dimension ref="A1:H44"/>
  <sheetViews>
    <sheetView showGridLines="0" zoomScale="70" zoomScaleNormal="70" zoomScaleSheetLayoutView="100" workbookViewId="0">
      <selection activeCell="C26" sqref="C26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128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v>207447432.79464838</v>
      </c>
      <c r="D15" s="56">
        <v>1</v>
      </c>
      <c r="E15" s="168">
        <v>207447432.79464838</v>
      </c>
      <c r="F15" s="40"/>
    </row>
    <row r="16" spans="1:8" ht="15.75" x14ac:dyDescent="0.25">
      <c r="A16" s="54"/>
      <c r="B16" s="55" t="s">
        <v>39</v>
      </c>
      <c r="C16" s="42">
        <v>216548566.9416292</v>
      </c>
      <c r="D16" s="56">
        <v>1</v>
      </c>
      <c r="E16" s="168">
        <v>216548566.9416292</v>
      </c>
      <c r="F16" s="40"/>
    </row>
    <row r="17" spans="1:6" ht="15.75" x14ac:dyDescent="0.25">
      <c r="A17" s="54"/>
      <c r="B17" s="55" t="s">
        <v>40</v>
      </c>
      <c r="C17" s="42">
        <v>233484782.63942942</v>
      </c>
      <c r="D17" s="56">
        <v>1</v>
      </c>
      <c r="E17" s="168">
        <v>233484782.63942942</v>
      </c>
      <c r="F17" s="40"/>
    </row>
    <row r="18" spans="1:6" ht="15.75" x14ac:dyDescent="0.25">
      <c r="A18" s="54"/>
      <c r="B18" s="55" t="s">
        <v>41</v>
      </c>
      <c r="C18" s="42">
        <v>225058211.65426821</v>
      </c>
      <c r="D18" s="56">
        <v>1</v>
      </c>
      <c r="E18" s="168">
        <v>225058211.65426821</v>
      </c>
      <c r="F18" s="40"/>
    </row>
    <row r="19" spans="1:6" ht="15.75" x14ac:dyDescent="0.25">
      <c r="A19" s="54"/>
      <c r="B19" s="55" t="s">
        <v>42</v>
      </c>
      <c r="C19" s="42">
        <v>257191059.10607383</v>
      </c>
      <c r="D19" s="56">
        <v>1</v>
      </c>
      <c r="E19" s="168">
        <v>257191059.10607383</v>
      </c>
      <c r="F19" s="40"/>
    </row>
    <row r="20" spans="1:6" ht="15.75" x14ac:dyDescent="0.25">
      <c r="A20" s="57"/>
      <c r="B20" s="55" t="s">
        <v>43</v>
      </c>
      <c r="C20" s="42">
        <v>224544495.02639443</v>
      </c>
      <c r="D20" s="56">
        <v>1</v>
      </c>
      <c r="E20" s="168">
        <v>224544495.02639443</v>
      </c>
      <c r="F20" s="40"/>
    </row>
    <row r="21" spans="1:6" ht="15.75" x14ac:dyDescent="0.25">
      <c r="A21" s="57"/>
      <c r="B21" s="55" t="s">
        <v>45</v>
      </c>
      <c r="C21" s="42">
        <v>211168403.56508309</v>
      </c>
      <c r="D21" s="56">
        <v>1</v>
      </c>
      <c r="E21" s="168">
        <v>211168403.56508309</v>
      </c>
      <c r="F21" s="40"/>
    </row>
    <row r="22" spans="1:6" ht="15.75" x14ac:dyDescent="0.25">
      <c r="A22" s="57"/>
      <c r="B22" s="55" t="s">
        <v>46</v>
      </c>
      <c r="C22" s="42">
        <v>248427113.44273537</v>
      </c>
      <c r="D22" s="56">
        <v>1</v>
      </c>
      <c r="E22" s="168">
        <v>248427113.44273537</v>
      </c>
      <c r="F22" s="40"/>
    </row>
    <row r="23" spans="1:6" ht="15.75" x14ac:dyDescent="0.25">
      <c r="A23" s="57"/>
      <c r="B23" s="55" t="s">
        <v>47</v>
      </c>
      <c r="C23" s="42">
        <v>226739615.41787386</v>
      </c>
      <c r="D23" s="56">
        <v>1</v>
      </c>
      <c r="E23" s="168">
        <v>226739615.41787386</v>
      </c>
      <c r="F23" s="40"/>
    </row>
    <row r="24" spans="1:6" ht="15.75" x14ac:dyDescent="0.25">
      <c r="A24" s="57"/>
      <c r="B24" s="55" t="s">
        <v>48</v>
      </c>
      <c r="C24" s="42">
        <v>234500990.43402612</v>
      </c>
      <c r="D24" s="56">
        <v>1</v>
      </c>
      <c r="E24" s="168">
        <v>234500990.43402612</v>
      </c>
      <c r="F24" s="40"/>
    </row>
    <row r="25" spans="1:6" ht="15.75" x14ac:dyDescent="0.25">
      <c r="A25" s="57"/>
      <c r="B25" s="55" t="s">
        <v>49</v>
      </c>
      <c r="C25" s="42">
        <v>238159843.30720806</v>
      </c>
      <c r="D25" s="56">
        <v>1</v>
      </c>
      <c r="E25" s="168">
        <v>238159843.30720806</v>
      </c>
      <c r="F25" s="40"/>
    </row>
    <row r="26" spans="1:6" ht="15.75" x14ac:dyDescent="0.25">
      <c r="A26" s="57"/>
      <c r="B26" s="55" t="s">
        <v>50</v>
      </c>
      <c r="C26" s="42">
        <v>227891063.8159731</v>
      </c>
      <c r="D26" s="56">
        <v>1</v>
      </c>
      <c r="E26" s="168">
        <v>227891063.8159731</v>
      </c>
      <c r="F26" s="40"/>
    </row>
    <row r="27" spans="1:6" ht="15" x14ac:dyDescent="0.25">
      <c r="B27" s="58" t="s">
        <v>34</v>
      </c>
      <c r="C27" s="59">
        <v>2751161578.1453433</v>
      </c>
      <c r="D27" s="60"/>
      <c r="E27" s="169">
        <v>2751161578.1453433</v>
      </c>
      <c r="F27" s="62"/>
    </row>
    <row r="28" spans="1:6" ht="15" x14ac:dyDescent="0.25">
      <c r="B28" s="63"/>
      <c r="C28" s="64"/>
      <c r="D28" s="65"/>
      <c r="E28" s="64"/>
      <c r="F28" s="66"/>
    </row>
    <row r="29" spans="1:6" ht="11.25" customHeight="1" x14ac:dyDescent="0.2"/>
    <row r="30" spans="1:6" ht="11.25" customHeight="1" x14ac:dyDescent="0.2">
      <c r="B30" s="73" t="s">
        <v>0</v>
      </c>
      <c r="C30" s="74"/>
      <c r="D30" s="75"/>
      <c r="E30" s="74"/>
      <c r="F30" s="74"/>
    </row>
    <row r="31" spans="1:6" x14ac:dyDescent="0.2">
      <c r="B31" s="74" t="s">
        <v>62</v>
      </c>
      <c r="C31" s="74"/>
      <c r="D31" s="75"/>
      <c r="E31" s="74"/>
      <c r="F31" s="74"/>
    </row>
    <row r="32" spans="1:6" x14ac:dyDescent="0.2">
      <c r="B32" s="74" t="s">
        <v>72</v>
      </c>
      <c r="C32" s="74"/>
      <c r="D32" s="75"/>
      <c r="E32" s="74"/>
      <c r="F32" s="74"/>
    </row>
    <row r="33" spans="2:6" x14ac:dyDescent="0.2">
      <c r="B33" s="74" t="s">
        <v>66</v>
      </c>
      <c r="C33" s="74"/>
      <c r="D33" s="75"/>
      <c r="E33" s="74"/>
      <c r="F33" s="74"/>
    </row>
    <row r="34" spans="2:6" x14ac:dyDescent="0.2">
      <c r="B34" s="32" t="s">
        <v>96</v>
      </c>
    </row>
    <row r="35" spans="2:6" x14ac:dyDescent="0.2">
      <c r="B35" s="32" t="s">
        <v>74</v>
      </c>
      <c r="C35" s="33"/>
      <c r="D35" s="35"/>
      <c r="E35" s="33"/>
      <c r="F35" s="33"/>
    </row>
    <row r="36" spans="2:6" ht="12.75" customHeight="1" x14ac:dyDescent="0.2">
      <c r="B36" s="185" t="s">
        <v>105</v>
      </c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4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4" spans="2:6" ht="19.5" x14ac:dyDescent="0.3">
      <c r="B44" s="76" t="s">
        <v>68</v>
      </c>
      <c r="C44" s="77"/>
      <c r="F44" s="78"/>
    </row>
  </sheetData>
  <sheetProtection selectLockedCells="1"/>
  <mergeCells count="8">
    <mergeCell ref="B38:F38"/>
    <mergeCell ref="B36:F37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69F18-C02C-4E1A-9F06-314B2611F8F1}">
  <sheetPr>
    <tabColor rgb="FF00B050"/>
    <pageSetUpPr fitToPage="1"/>
  </sheetPr>
  <dimension ref="A1:H1048576"/>
  <sheetViews>
    <sheetView showGridLines="0" topLeftCell="A20" zoomScale="70" zoomScaleNormal="70" zoomScaleSheetLayoutView="100" workbookViewId="0">
      <selection activeCell="E24" sqref="E24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83</v>
      </c>
      <c r="C13" s="178" t="s">
        <v>92</v>
      </c>
      <c r="D13" s="178" t="s">
        <v>64</v>
      </c>
      <c r="E13" s="178" t="s">
        <v>93</v>
      </c>
      <c r="F13" s="176" t="s">
        <v>95</v>
      </c>
    </row>
    <row r="14" spans="1:8" ht="51" customHeight="1" x14ac:dyDescent="0.2">
      <c r="A14" s="54"/>
      <c r="B14" s="181"/>
      <c r="C14" s="179"/>
      <c r="D14" s="179"/>
      <c r="E14" s="179"/>
      <c r="F14" s="177"/>
    </row>
    <row r="15" spans="1:8" ht="15.75" x14ac:dyDescent="0.25">
      <c r="A15" s="54"/>
      <c r="B15" s="55" t="s">
        <v>31</v>
      </c>
      <c r="C15" s="42">
        <f>+'Formato Propuesta año 2029 (B2)'!AC14</f>
        <v>52906404.609294027</v>
      </c>
      <c r="D15" s="56">
        <v>1</v>
      </c>
      <c r="E15" s="168">
        <f>+C15</f>
        <v>52906404.609294027</v>
      </c>
      <c r="F15" s="40"/>
    </row>
    <row r="16" spans="1:8" ht="15.75" x14ac:dyDescent="0.25">
      <c r="A16" s="54"/>
      <c r="B16" s="55" t="s">
        <v>39</v>
      </c>
      <c r="C16" s="42">
        <f>+'Formato Propuesta año 2029 (B2)'!AC18</f>
        <v>54603484.519392759</v>
      </c>
      <c r="D16" s="56">
        <v>1</v>
      </c>
      <c r="E16" s="168">
        <f t="shared" ref="E16:E26" si="0">+C16</f>
        <v>54603484.519392759</v>
      </c>
      <c r="F16" s="40"/>
    </row>
    <row r="17" spans="1:7" ht="15.75" x14ac:dyDescent="0.25">
      <c r="A17" s="54"/>
      <c r="B17" s="55" t="s">
        <v>40</v>
      </c>
      <c r="C17" s="42">
        <f>+'Formato Propuesta año 2029 (B2)'!AC22</f>
        <v>56522826.954618365</v>
      </c>
      <c r="D17" s="56">
        <v>1</v>
      </c>
      <c r="E17" s="168">
        <f t="shared" si="0"/>
        <v>56522826.954618365</v>
      </c>
      <c r="F17" s="40"/>
    </row>
    <row r="18" spans="1:7" ht="15.75" x14ac:dyDescent="0.25">
      <c r="A18" s="54"/>
      <c r="B18" s="55" t="s">
        <v>41</v>
      </c>
      <c r="C18" s="42">
        <f>+'Formato Propuesta año 2029 (B2)'!AC26</f>
        <v>54160648.741439141</v>
      </c>
      <c r="D18" s="56">
        <v>1</v>
      </c>
      <c r="E18" s="168">
        <f t="shared" si="0"/>
        <v>54160648.741439141</v>
      </c>
      <c r="F18" s="40"/>
    </row>
    <row r="19" spans="1:7" ht="15.75" x14ac:dyDescent="0.25">
      <c r="A19" s="54"/>
      <c r="B19" s="55" t="s">
        <v>42</v>
      </c>
      <c r="C19" s="42">
        <f>+'Formato Propuesta año 2029 (B2)'!AC30</f>
        <v>56026000.36727038</v>
      </c>
      <c r="D19" s="56">
        <v>1</v>
      </c>
      <c r="E19" s="168">
        <f>+C19</f>
        <v>56026000.36727038</v>
      </c>
      <c r="F19" s="40"/>
    </row>
    <row r="20" spans="1:7" ht="15.75" x14ac:dyDescent="0.25">
      <c r="A20" s="57"/>
      <c r="B20" s="55" t="s">
        <v>43</v>
      </c>
      <c r="C20" s="42">
        <f>+'Formato Propuesta año 2029 (B2)'!AC34</f>
        <v>53573432.243876301</v>
      </c>
      <c r="D20" s="56">
        <v>1</v>
      </c>
      <c r="E20" s="168">
        <f t="shared" si="0"/>
        <v>53573432.243876301</v>
      </c>
      <c r="F20" s="40"/>
    </row>
    <row r="21" spans="1:7" ht="15.75" x14ac:dyDescent="0.25">
      <c r="A21" s="57"/>
      <c r="B21" s="55" t="s">
        <v>45</v>
      </c>
      <c r="C21" s="42">
        <f>+'Formato Propuesta año 2029 (B2)'!AC38</f>
        <v>55067199.900514461</v>
      </c>
      <c r="D21" s="56">
        <v>1</v>
      </c>
      <c r="E21" s="168">
        <f t="shared" si="0"/>
        <v>55067199.900514461</v>
      </c>
      <c r="F21" s="40"/>
    </row>
    <row r="22" spans="1:7" ht="15.75" x14ac:dyDescent="0.25">
      <c r="A22" s="57"/>
      <c r="B22" s="55" t="s">
        <v>46</v>
      </c>
      <c r="C22" s="42">
        <f>+'Formato Propuesta año 2029 (B2)'!AC42</f>
        <v>55349355.322922923</v>
      </c>
      <c r="D22" s="56">
        <v>1</v>
      </c>
      <c r="E22" s="168">
        <f t="shared" si="0"/>
        <v>55349355.322922923</v>
      </c>
      <c r="F22" s="40"/>
    </row>
    <row r="23" spans="1:7" ht="15.75" x14ac:dyDescent="0.25">
      <c r="A23" s="57"/>
      <c r="B23" s="55" t="s">
        <v>47</v>
      </c>
      <c r="C23" s="42">
        <f>+'Formato Propuesta año 2029 (B2)'!AC46</f>
        <v>54736240.621929511</v>
      </c>
      <c r="D23" s="56">
        <v>1</v>
      </c>
      <c r="E23" s="168">
        <f t="shared" si="0"/>
        <v>54736240.621929511</v>
      </c>
      <c r="F23" s="40"/>
    </row>
    <row r="24" spans="1:7" ht="15.75" x14ac:dyDescent="0.25">
      <c r="A24" s="57"/>
      <c r="B24" s="55" t="s">
        <v>48</v>
      </c>
      <c r="C24" s="42">
        <f>+'Formato Propuesta año 2029 (B2)'!AC50</f>
        <v>56318758.646549135</v>
      </c>
      <c r="D24" s="56">
        <v>1</v>
      </c>
      <c r="E24" s="168">
        <f t="shared" si="0"/>
        <v>56318758.646549135</v>
      </c>
      <c r="F24" s="40"/>
    </row>
    <row r="25" spans="1:7" ht="15.75" x14ac:dyDescent="0.25">
      <c r="A25" s="57"/>
      <c r="B25" s="55" t="s">
        <v>49</v>
      </c>
      <c r="C25" s="42">
        <f>+'Formato Propuesta año 2029 (B2)'!AC54</f>
        <v>54849031.673729025</v>
      </c>
      <c r="D25" s="56">
        <v>1</v>
      </c>
      <c r="E25" s="168">
        <f t="shared" si="0"/>
        <v>54849031.673729025</v>
      </c>
      <c r="F25" s="40"/>
    </row>
    <row r="26" spans="1:7" ht="15.75" x14ac:dyDescent="0.25">
      <c r="A26" s="57"/>
      <c r="B26" s="55" t="s">
        <v>50</v>
      </c>
      <c r="C26" s="42">
        <f>+'Formato Propuesta año 2029 (B2)'!AC58</f>
        <v>54021925.544877313</v>
      </c>
      <c r="D26" s="56">
        <v>1</v>
      </c>
      <c r="E26" s="168">
        <f t="shared" si="0"/>
        <v>54021925.544877313</v>
      </c>
      <c r="F26" s="40"/>
    </row>
    <row r="27" spans="1:7" ht="15" x14ac:dyDescent="0.25">
      <c r="B27" s="58" t="s">
        <v>34</v>
      </c>
      <c r="C27" s="42">
        <f>SUM(C15:C26)</f>
        <v>658135309.14641345</v>
      </c>
      <c r="D27" s="60"/>
      <c r="E27" s="170">
        <f>SUM(E15:E26)</f>
        <v>658135309.14641345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  <row r="1048576" spans="3:3" ht="15" x14ac:dyDescent="0.25">
      <c r="C1048576" s="42">
        <f>+'Formato Propuesta año 2024 (B2)'!AC1048524</f>
        <v>0</v>
      </c>
    </row>
  </sheetData>
  <sheetProtection selectLockedCells="1"/>
  <mergeCells count="8">
    <mergeCell ref="B35:F37"/>
    <mergeCell ref="B38:F38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463DF-4BFA-491D-90A6-DDE911ACB377}">
  <sheetPr>
    <tabColor rgb="FF00B050"/>
    <pageSetUpPr fitToPage="1"/>
  </sheetPr>
  <dimension ref="A1:H1048576"/>
  <sheetViews>
    <sheetView showGridLines="0" topLeftCell="A14" zoomScale="70" zoomScaleNormal="70" zoomScaleSheetLayoutView="100" workbookViewId="0">
      <selection activeCell="E24" sqref="E24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84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f>+'Formato Propuesta año 2030 (B2)'!AC14</f>
        <v>51942343.867261425</v>
      </c>
      <c r="D15" s="56">
        <v>1</v>
      </c>
      <c r="E15" s="168">
        <f>+C15</f>
        <v>51942343.867261425</v>
      </c>
      <c r="F15" s="40"/>
    </row>
    <row r="16" spans="1:8" ht="15.75" x14ac:dyDescent="0.25">
      <c r="A16" s="54"/>
      <c r="B16" s="55" t="s">
        <v>39</v>
      </c>
      <c r="C16" s="42">
        <f>+'Formato Propuesta año 2030 (B2)'!AC18</f>
        <v>53615636.265001506</v>
      </c>
      <c r="D16" s="56">
        <v>1</v>
      </c>
      <c r="E16" s="168">
        <f t="shared" ref="E16:E26" si="0">+C16</f>
        <v>53615636.265001506</v>
      </c>
      <c r="F16" s="40"/>
    </row>
    <row r="17" spans="1:7" ht="15.75" x14ac:dyDescent="0.25">
      <c r="A17" s="54"/>
      <c r="B17" s="55" t="s">
        <v>40</v>
      </c>
      <c r="C17" s="42">
        <f>+'Formato Propuesta año 2030 (B2)'!AC22</f>
        <v>55435054.648266137</v>
      </c>
      <c r="D17" s="56">
        <v>1</v>
      </c>
      <c r="E17" s="168">
        <f t="shared" si="0"/>
        <v>55435054.648266137</v>
      </c>
      <c r="F17" s="40"/>
    </row>
    <row r="18" spans="1:7" ht="15.75" x14ac:dyDescent="0.25">
      <c r="A18" s="54"/>
      <c r="B18" s="55" t="s">
        <v>41</v>
      </c>
      <c r="C18" s="42">
        <f>+'Formato Propuesta año 2030 (B2)'!AC26</f>
        <v>53048673.587019779</v>
      </c>
      <c r="D18" s="56">
        <v>1</v>
      </c>
      <c r="E18" s="168">
        <f t="shared" si="0"/>
        <v>53048673.587019779</v>
      </c>
      <c r="F18" s="40"/>
    </row>
    <row r="19" spans="1:7" ht="15.75" x14ac:dyDescent="0.25">
      <c r="A19" s="54"/>
      <c r="B19" s="55" t="s">
        <v>42</v>
      </c>
      <c r="C19" s="42">
        <f>+'Formato Propuesta año 2030 (B2)'!AC30</f>
        <v>55037353.911697164</v>
      </c>
      <c r="D19" s="56">
        <v>1</v>
      </c>
      <c r="E19" s="168">
        <f>+C19</f>
        <v>55037353.911697164</v>
      </c>
      <c r="F19" s="40"/>
    </row>
    <row r="20" spans="1:7" ht="15.75" x14ac:dyDescent="0.25">
      <c r="A20" s="57"/>
      <c r="B20" s="55" t="s">
        <v>43</v>
      </c>
      <c r="C20" s="42">
        <f>+'Formato Propuesta año 2030 (B2)'!AC34</f>
        <v>52495999.03946849</v>
      </c>
      <c r="D20" s="56">
        <v>1</v>
      </c>
      <c r="E20" s="168">
        <f t="shared" si="0"/>
        <v>52495999.03946849</v>
      </c>
      <c r="F20" s="40"/>
    </row>
    <row r="21" spans="1:7" ht="15.75" x14ac:dyDescent="0.25">
      <c r="A21" s="57"/>
      <c r="B21" s="55" t="s">
        <v>45</v>
      </c>
      <c r="C21" s="42">
        <f>+'Formato Propuesta año 2030 (B2)'!AC38</f>
        <v>54051107.62053223</v>
      </c>
      <c r="D21" s="56">
        <v>1</v>
      </c>
      <c r="E21" s="168">
        <f t="shared" si="0"/>
        <v>54051107.62053223</v>
      </c>
      <c r="F21" s="40"/>
    </row>
    <row r="22" spans="1:7" ht="15.75" x14ac:dyDescent="0.25">
      <c r="A22" s="57"/>
      <c r="B22" s="55" t="s">
        <v>46</v>
      </c>
      <c r="C22" s="42">
        <f>+'Formato Propuesta año 2030 (B2)'!AC42</f>
        <v>54269540.019046783</v>
      </c>
      <c r="D22" s="56">
        <v>1</v>
      </c>
      <c r="E22" s="168">
        <f t="shared" si="0"/>
        <v>54269540.019046783</v>
      </c>
      <c r="F22" s="40"/>
    </row>
    <row r="23" spans="1:7" ht="15.75" x14ac:dyDescent="0.25">
      <c r="A23" s="57"/>
      <c r="B23" s="55" t="s">
        <v>47</v>
      </c>
      <c r="C23" s="42">
        <f>+'Formato Propuesta año 2030 (B2)'!AC46</f>
        <v>53680238.660762824</v>
      </c>
      <c r="D23" s="56">
        <v>1</v>
      </c>
      <c r="E23" s="168">
        <f t="shared" si="0"/>
        <v>53680238.660762824</v>
      </c>
      <c r="F23" s="40"/>
    </row>
    <row r="24" spans="1:7" ht="15.75" x14ac:dyDescent="0.25">
      <c r="A24" s="57"/>
      <c r="B24" s="55" t="s">
        <v>48</v>
      </c>
      <c r="C24" s="42">
        <f>+'Formato Propuesta año 2030 (B2)'!AC50</f>
        <v>55282773.30708193</v>
      </c>
      <c r="D24" s="56">
        <v>1</v>
      </c>
      <c r="E24" s="168">
        <f t="shared" si="0"/>
        <v>55282773.30708193</v>
      </c>
      <c r="F24" s="40"/>
    </row>
    <row r="25" spans="1:7" ht="15.75" x14ac:dyDescent="0.25">
      <c r="A25" s="57"/>
      <c r="B25" s="55" t="s">
        <v>49</v>
      </c>
      <c r="C25" s="42">
        <f>+'Formato Propuesta año 2030 (B2)'!AC54</f>
        <v>53819469.715134189</v>
      </c>
      <c r="D25" s="56">
        <v>1</v>
      </c>
      <c r="E25" s="168">
        <f t="shared" si="0"/>
        <v>53819469.715134189</v>
      </c>
      <c r="F25" s="40"/>
    </row>
    <row r="26" spans="1:7" ht="15.75" x14ac:dyDescent="0.25">
      <c r="A26" s="57"/>
      <c r="B26" s="55" t="s">
        <v>50</v>
      </c>
      <c r="C26" s="42">
        <f>+'Formato Propuesta año 2030 (B2)'!AC58</f>
        <v>53053623.493131213</v>
      </c>
      <c r="D26" s="56">
        <v>1</v>
      </c>
      <c r="E26" s="168">
        <f t="shared" si="0"/>
        <v>53053623.493131213</v>
      </c>
      <c r="F26" s="40"/>
    </row>
    <row r="27" spans="1:7" ht="15" x14ac:dyDescent="0.25">
      <c r="B27" s="58" t="s">
        <v>34</v>
      </c>
      <c r="C27" s="42">
        <f>SUM(C15:C26)</f>
        <v>645731814.13440359</v>
      </c>
      <c r="D27" s="60"/>
      <c r="E27" s="170">
        <f>SUM(E15:E26)</f>
        <v>645731814.13440359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  <row r="1048576" spans="3:3" ht="15" x14ac:dyDescent="0.25">
      <c r="C1048576" s="42">
        <f>+'Formato Propuesta año 2024 (B2)'!AC1048524</f>
        <v>0</v>
      </c>
    </row>
  </sheetData>
  <sheetProtection selectLockedCells="1"/>
  <mergeCells count="8">
    <mergeCell ref="B35:F37"/>
    <mergeCell ref="B38:F38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ECF1-FC63-49F1-8006-B60AA1FB7092}">
  <sheetPr>
    <tabColor rgb="FF00B050"/>
    <pageSetUpPr fitToPage="1"/>
  </sheetPr>
  <dimension ref="A1:H1048576"/>
  <sheetViews>
    <sheetView showGridLines="0" topLeftCell="A14" zoomScale="70" zoomScaleNormal="70" zoomScaleSheetLayoutView="100" workbookViewId="0">
      <selection activeCell="E24" sqref="E24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85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f>+'Formato Propuesta año 2031 (B2)'!AC14</f>
        <v>51511008.501973256</v>
      </c>
      <c r="D15" s="56">
        <v>1</v>
      </c>
      <c r="E15" s="168">
        <f>+C15</f>
        <v>51511008.501973256</v>
      </c>
      <c r="F15" s="40"/>
    </row>
    <row r="16" spans="1:8" ht="15.75" x14ac:dyDescent="0.25">
      <c r="A16" s="54"/>
      <c r="B16" s="55" t="s">
        <v>39</v>
      </c>
      <c r="C16" s="42">
        <f>+'Formato Propuesta año 2031 (B2)'!AC18</f>
        <v>53221273.359795243</v>
      </c>
      <c r="D16" s="56">
        <v>1</v>
      </c>
      <c r="E16" s="168">
        <f t="shared" ref="E16:E26" si="0">+C16</f>
        <v>53221273.359795243</v>
      </c>
      <c r="F16" s="40"/>
    </row>
    <row r="17" spans="1:7" ht="15.75" x14ac:dyDescent="0.25">
      <c r="A17" s="54"/>
      <c r="B17" s="55" t="s">
        <v>40</v>
      </c>
      <c r="C17" s="42">
        <f>+'Formato Propuesta año 2031 (B2)'!AC22</f>
        <v>54538532.922488749</v>
      </c>
      <c r="D17" s="56">
        <v>1</v>
      </c>
      <c r="E17" s="168">
        <f t="shared" si="0"/>
        <v>54538532.922488749</v>
      </c>
      <c r="F17" s="40"/>
    </row>
    <row r="18" spans="1:7" ht="15.75" x14ac:dyDescent="0.25">
      <c r="A18" s="54"/>
      <c r="B18" s="55" t="s">
        <v>41</v>
      </c>
      <c r="C18" s="42">
        <f>+'Formato Propuesta año 2031 (B2)'!AC26</f>
        <v>51081401.97644636</v>
      </c>
      <c r="D18" s="56">
        <v>1</v>
      </c>
      <c r="E18" s="168">
        <f t="shared" si="0"/>
        <v>51081401.97644636</v>
      </c>
      <c r="F18" s="40"/>
    </row>
    <row r="19" spans="1:7" ht="15.75" x14ac:dyDescent="0.25">
      <c r="A19" s="54"/>
      <c r="B19" s="55" t="s">
        <v>42</v>
      </c>
      <c r="C19" s="42">
        <f>+'Formato Propuesta año 2031 (B2)'!AC30</f>
        <v>54191397.717626572</v>
      </c>
      <c r="D19" s="56">
        <v>1</v>
      </c>
      <c r="E19" s="168">
        <f>+C19</f>
        <v>54191397.717626572</v>
      </c>
      <c r="F19" s="40"/>
    </row>
    <row r="20" spans="1:7" ht="15.75" x14ac:dyDescent="0.25">
      <c r="A20" s="57"/>
      <c r="B20" s="55" t="s">
        <v>43</v>
      </c>
      <c r="C20" s="42">
        <f>+'Formato Propuesta año 2031 (B2)'!AC34</f>
        <v>51064217.181235246</v>
      </c>
      <c r="D20" s="56">
        <v>1</v>
      </c>
      <c r="E20" s="168">
        <f t="shared" si="0"/>
        <v>51064217.181235246</v>
      </c>
      <c r="F20" s="40"/>
    </row>
    <row r="21" spans="1:7" ht="15.75" x14ac:dyDescent="0.25">
      <c r="A21" s="57"/>
      <c r="B21" s="55" t="s">
        <v>45</v>
      </c>
      <c r="C21" s="42">
        <f>+'Formato Propuesta año 2031 (B2)'!AC38</f>
        <v>53402895.602067553</v>
      </c>
      <c r="D21" s="56">
        <v>1</v>
      </c>
      <c r="E21" s="168">
        <f t="shared" si="0"/>
        <v>53402895.602067553</v>
      </c>
      <c r="F21" s="40"/>
    </row>
    <row r="22" spans="1:7" ht="15.75" x14ac:dyDescent="0.25">
      <c r="A22" s="57"/>
      <c r="B22" s="55" t="s">
        <v>46</v>
      </c>
      <c r="C22" s="42">
        <f>+'Formato Propuesta año 2031 (B2)'!AC42</f>
        <v>53317640.346749708</v>
      </c>
      <c r="D22" s="56">
        <v>1</v>
      </c>
      <c r="E22" s="168">
        <f t="shared" si="0"/>
        <v>53317640.346749708</v>
      </c>
      <c r="F22" s="40"/>
    </row>
    <row r="23" spans="1:7" ht="15.75" x14ac:dyDescent="0.25">
      <c r="A23" s="57"/>
      <c r="B23" s="55" t="s">
        <v>47</v>
      </c>
      <c r="C23" s="42">
        <f>+'Formato Propuesta año 2031 (B2)'!AC46</f>
        <v>52857084.191053346</v>
      </c>
      <c r="D23" s="56">
        <v>1</v>
      </c>
      <c r="E23" s="168">
        <f t="shared" si="0"/>
        <v>52857084.191053346</v>
      </c>
      <c r="F23" s="40"/>
    </row>
    <row r="24" spans="1:7" ht="15.75" x14ac:dyDescent="0.25">
      <c r="A24" s="57"/>
      <c r="B24" s="55" t="s">
        <v>48</v>
      </c>
      <c r="C24" s="42">
        <f>+'Formato Propuesta año 2031 (B2)'!AC50</f>
        <v>54335616.408265404</v>
      </c>
      <c r="D24" s="56">
        <v>1</v>
      </c>
      <c r="E24" s="168">
        <f t="shared" si="0"/>
        <v>54335616.408265404</v>
      </c>
      <c r="F24" s="40"/>
    </row>
    <row r="25" spans="1:7" ht="15.75" x14ac:dyDescent="0.25">
      <c r="A25" s="57"/>
      <c r="B25" s="55" t="s">
        <v>49</v>
      </c>
      <c r="C25" s="42">
        <f>+'Formato Propuesta año 2031 (B2)'!AC54</f>
        <v>52643171.91821944</v>
      </c>
      <c r="D25" s="56">
        <v>1</v>
      </c>
      <c r="E25" s="168">
        <f t="shared" si="0"/>
        <v>52643171.91821944</v>
      </c>
      <c r="F25" s="40"/>
    </row>
    <row r="26" spans="1:7" ht="15.75" x14ac:dyDescent="0.25">
      <c r="A26" s="57"/>
      <c r="B26" s="55" t="s">
        <v>50</v>
      </c>
      <c r="C26" s="42">
        <f>+'Formato Propuesta año 2031 (B2)'!AC58</f>
        <v>51800985.91017355</v>
      </c>
      <c r="D26" s="56">
        <v>1</v>
      </c>
      <c r="E26" s="168">
        <f t="shared" si="0"/>
        <v>51800985.91017355</v>
      </c>
      <c r="F26" s="40"/>
    </row>
    <row r="27" spans="1:7" ht="15" x14ac:dyDescent="0.25">
      <c r="B27" s="58" t="s">
        <v>34</v>
      </c>
      <c r="C27" s="42">
        <f>SUM(C15:C26)</f>
        <v>633965226.03609431</v>
      </c>
      <c r="D27" s="60"/>
      <c r="E27" s="170">
        <f>SUM(E15:E26)</f>
        <v>633965226.03609431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  <row r="1048576" spans="3:3" ht="15" x14ac:dyDescent="0.25">
      <c r="C1048576" s="42">
        <f>+'Formato Propuesta año 2024 (B2)'!AC1048524</f>
        <v>0</v>
      </c>
    </row>
  </sheetData>
  <sheetProtection selectLockedCells="1"/>
  <mergeCells count="8">
    <mergeCell ref="B35:F37"/>
    <mergeCell ref="B38:F38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7C293-5BD7-4ACF-83D3-E416E1A397D6}">
  <sheetPr>
    <tabColor rgb="FF00B050"/>
    <pageSetUpPr fitToPage="1"/>
  </sheetPr>
  <dimension ref="A1:H1048576"/>
  <sheetViews>
    <sheetView showGridLines="0" topLeftCell="A14" zoomScale="70" zoomScaleNormal="70" zoomScaleSheetLayoutView="100" workbookViewId="0">
      <selection activeCell="E24" sqref="E24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86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f>+'Formato Propuesta año 2032 (B2)'!AC14</f>
        <v>47698739.730929263</v>
      </c>
      <c r="D15" s="56">
        <v>1</v>
      </c>
      <c r="E15" s="168">
        <f>+C15</f>
        <v>47698739.730929263</v>
      </c>
      <c r="F15" s="40"/>
    </row>
    <row r="16" spans="1:8" ht="15.75" x14ac:dyDescent="0.25">
      <c r="A16" s="54"/>
      <c r="B16" s="55" t="s">
        <v>39</v>
      </c>
      <c r="C16" s="42">
        <f>+'Formato Propuesta año 2032 (B2)'!AC18</f>
        <v>48027006.46551495</v>
      </c>
      <c r="D16" s="56">
        <v>1</v>
      </c>
      <c r="E16" s="168">
        <f t="shared" ref="E16:E26" si="0">+C16</f>
        <v>48027006.46551495</v>
      </c>
      <c r="F16" s="40"/>
    </row>
    <row r="17" spans="1:7" ht="15.75" x14ac:dyDescent="0.25">
      <c r="A17" s="54"/>
      <c r="B17" s="55" t="s">
        <v>40</v>
      </c>
      <c r="C17" s="42">
        <f>+'Formato Propuesta año 2032 (B2)'!AC22</f>
        <v>50891411.940907434</v>
      </c>
      <c r="D17" s="56">
        <v>1</v>
      </c>
      <c r="E17" s="168">
        <f t="shared" si="0"/>
        <v>50891411.940907434</v>
      </c>
      <c r="F17" s="40"/>
    </row>
    <row r="18" spans="1:7" ht="15.75" x14ac:dyDescent="0.25">
      <c r="A18" s="54"/>
      <c r="B18" s="55" t="s">
        <v>41</v>
      </c>
      <c r="C18" s="42">
        <f>+'Formato Propuesta año 2032 (B2)'!AC26</f>
        <v>48820633.058185846</v>
      </c>
      <c r="D18" s="56">
        <v>1</v>
      </c>
      <c r="E18" s="168">
        <f t="shared" si="0"/>
        <v>48820633.058185846</v>
      </c>
      <c r="F18" s="40"/>
    </row>
    <row r="19" spans="1:7" ht="15.75" x14ac:dyDescent="0.25">
      <c r="A19" s="54"/>
      <c r="B19" s="55" t="s">
        <v>42</v>
      </c>
      <c r="C19" s="42">
        <f>+'Formato Propuesta año 2032 (B2)'!AC30</f>
        <v>50074720.154112279</v>
      </c>
      <c r="D19" s="56">
        <v>1</v>
      </c>
      <c r="E19" s="168">
        <f>+C19</f>
        <v>50074720.154112279</v>
      </c>
      <c r="F19" s="40"/>
    </row>
    <row r="20" spans="1:7" ht="15.75" x14ac:dyDescent="0.25">
      <c r="A20" s="57"/>
      <c r="B20" s="55" t="s">
        <v>43</v>
      </c>
      <c r="C20" s="42">
        <f>+'Formato Propuesta año 2032 (B2)'!AC34</f>
        <v>48376730.691379927</v>
      </c>
      <c r="D20" s="56">
        <v>1</v>
      </c>
      <c r="E20" s="168">
        <f t="shared" si="0"/>
        <v>48376730.691379927</v>
      </c>
      <c r="F20" s="40"/>
    </row>
    <row r="21" spans="1:7" ht="15.75" x14ac:dyDescent="0.25">
      <c r="A21" s="57"/>
      <c r="B21" s="55" t="s">
        <v>45</v>
      </c>
      <c r="C21" s="42">
        <f>+'Formato Propuesta año 2032 (B2)'!AC38</f>
        <v>48734640.184311256</v>
      </c>
      <c r="D21" s="56">
        <v>1</v>
      </c>
      <c r="E21" s="168">
        <f t="shared" si="0"/>
        <v>48734640.184311256</v>
      </c>
      <c r="F21" s="40"/>
    </row>
    <row r="22" spans="1:7" ht="15.75" x14ac:dyDescent="0.25">
      <c r="A22" s="57"/>
      <c r="B22" s="55" t="s">
        <v>46</v>
      </c>
      <c r="C22" s="42">
        <f>+'Formato Propuesta año 2032 (B2)'!AC42</f>
        <v>48857802.407816112</v>
      </c>
      <c r="D22" s="56">
        <v>1</v>
      </c>
      <c r="E22" s="168">
        <f t="shared" si="0"/>
        <v>48857802.407816112</v>
      </c>
      <c r="F22" s="40"/>
    </row>
    <row r="23" spans="1:7" ht="15.75" x14ac:dyDescent="0.25">
      <c r="A23" s="57"/>
      <c r="B23" s="55" t="s">
        <v>47</v>
      </c>
      <c r="C23" s="42">
        <f>+'Formato Propuesta año 2032 (B2)'!AC46</f>
        <v>48806516.686985366</v>
      </c>
      <c r="D23" s="56">
        <v>1</v>
      </c>
      <c r="E23" s="168">
        <f t="shared" si="0"/>
        <v>48806516.686985366</v>
      </c>
      <c r="F23" s="40"/>
    </row>
    <row r="24" spans="1:7" ht="15.75" x14ac:dyDescent="0.25">
      <c r="A24" s="57"/>
      <c r="B24" s="55" t="s">
        <v>48</v>
      </c>
      <c r="C24" s="42">
        <f>+'Formato Propuesta año 2032 (B2)'!AC50</f>
        <v>50028741.654667877</v>
      </c>
      <c r="D24" s="56">
        <v>1</v>
      </c>
      <c r="E24" s="168">
        <f t="shared" si="0"/>
        <v>50028741.654667877</v>
      </c>
      <c r="F24" s="40"/>
    </row>
    <row r="25" spans="1:7" ht="15.75" x14ac:dyDescent="0.25">
      <c r="A25" s="57"/>
      <c r="B25" s="55" t="s">
        <v>49</v>
      </c>
      <c r="C25" s="42">
        <f>+'Formato Propuesta año 2032 (B2)'!AC54</f>
        <v>48719521.297073297</v>
      </c>
      <c r="D25" s="56">
        <v>1</v>
      </c>
      <c r="E25" s="168">
        <f t="shared" si="0"/>
        <v>48719521.297073297</v>
      </c>
      <c r="F25" s="40"/>
    </row>
    <row r="26" spans="1:7" ht="15.75" x14ac:dyDescent="0.25">
      <c r="A26" s="57"/>
      <c r="B26" s="55" t="s">
        <v>50</v>
      </c>
      <c r="C26" s="42">
        <f>+'Formato Propuesta año 2032 (B2)'!AC58</f>
        <v>47494472.813839741</v>
      </c>
      <c r="D26" s="56">
        <v>1</v>
      </c>
      <c r="E26" s="168">
        <f t="shared" si="0"/>
        <v>47494472.813839741</v>
      </c>
      <c r="F26" s="40"/>
    </row>
    <row r="27" spans="1:7" ht="15" x14ac:dyDescent="0.25">
      <c r="B27" s="58" t="s">
        <v>34</v>
      </c>
      <c r="C27" s="42">
        <f>SUM(C15:C26)</f>
        <v>586530937.0857234</v>
      </c>
      <c r="D27" s="60"/>
      <c r="E27" s="170">
        <f>SUM(E15:E26)</f>
        <v>586530937.0857234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  <row r="1048576" spans="3:3" ht="15" x14ac:dyDescent="0.25">
      <c r="C1048576" s="42">
        <f>+'Formato Propuesta año 2024 (B2)'!AC1048524</f>
        <v>0</v>
      </c>
    </row>
  </sheetData>
  <sheetProtection selectLockedCells="1"/>
  <mergeCells count="8">
    <mergeCell ref="B35:F37"/>
    <mergeCell ref="B38:F38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4180A-9AA5-422D-A30B-157C26AC8464}">
  <sheetPr>
    <tabColor rgb="FF00B050"/>
    <pageSetUpPr fitToPage="1"/>
  </sheetPr>
  <dimension ref="A1:H1048576"/>
  <sheetViews>
    <sheetView showGridLines="0" topLeftCell="A14" zoomScale="70" zoomScaleNormal="70" zoomScaleSheetLayoutView="100" workbookViewId="0">
      <selection activeCell="E24" sqref="E24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87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f>+'Formato Propuesta año 2033 (B2)'!AC14</f>
        <v>30508838.209395766</v>
      </c>
      <c r="D15" s="56">
        <v>1</v>
      </c>
      <c r="E15" s="168">
        <f>+C15</f>
        <v>30508838.209395766</v>
      </c>
      <c r="F15" s="40"/>
    </row>
    <row r="16" spans="1:8" ht="15.75" x14ac:dyDescent="0.25">
      <c r="A16" s="54"/>
      <c r="B16" s="55" t="s">
        <v>39</v>
      </c>
      <c r="C16" s="42">
        <f>+'Formato Propuesta año 2033 (B2)'!AC18</f>
        <v>31275915.851725049</v>
      </c>
      <c r="D16" s="56">
        <v>1</v>
      </c>
      <c r="E16" s="168">
        <f t="shared" ref="E16:E26" si="0">+C16</f>
        <v>31275915.851725049</v>
      </c>
      <c r="F16" s="40"/>
    </row>
    <row r="17" spans="1:7" ht="15.75" x14ac:dyDescent="0.25">
      <c r="A17" s="54"/>
      <c r="B17" s="55" t="s">
        <v>40</v>
      </c>
      <c r="C17" s="42">
        <f>+'Formato Propuesta año 2033 (B2)'!AC22</f>
        <v>32375058.420798063</v>
      </c>
      <c r="D17" s="56">
        <v>1</v>
      </c>
      <c r="E17" s="168">
        <f t="shared" si="0"/>
        <v>32375058.420798063</v>
      </c>
      <c r="F17" s="40"/>
    </row>
    <row r="18" spans="1:7" ht="15.75" x14ac:dyDescent="0.25">
      <c r="A18" s="54"/>
      <c r="B18" s="55" t="s">
        <v>41</v>
      </c>
      <c r="C18" s="42">
        <f>+'Formato Propuesta año 2033 (B2)'!AC26</f>
        <v>30846661.455130022</v>
      </c>
      <c r="D18" s="56">
        <v>1</v>
      </c>
      <c r="E18" s="168">
        <f t="shared" si="0"/>
        <v>30846661.455130022</v>
      </c>
      <c r="F18" s="40"/>
    </row>
    <row r="19" spans="1:7" ht="15.75" x14ac:dyDescent="0.25">
      <c r="A19" s="54"/>
      <c r="B19" s="55" t="s">
        <v>42</v>
      </c>
      <c r="C19" s="42">
        <f>+'Formato Propuesta año 2033 (B2)'!AC30</f>
        <v>32078821.312230006</v>
      </c>
      <c r="D19" s="56">
        <v>1</v>
      </c>
      <c r="E19" s="168">
        <f>+C19</f>
        <v>32078821.312230006</v>
      </c>
      <c r="F19" s="40"/>
    </row>
    <row r="20" spans="1:7" ht="15.75" x14ac:dyDescent="0.25">
      <c r="A20" s="57"/>
      <c r="B20" s="55" t="s">
        <v>43</v>
      </c>
      <c r="C20" s="42">
        <f>+'Formato Propuesta año 2033 (B2)'!AC34</f>
        <v>30509559.487722415</v>
      </c>
      <c r="D20" s="56">
        <v>1</v>
      </c>
      <c r="E20" s="168">
        <f t="shared" si="0"/>
        <v>30509559.487722415</v>
      </c>
      <c r="F20" s="40"/>
    </row>
    <row r="21" spans="1:7" ht="15.75" x14ac:dyDescent="0.25">
      <c r="A21" s="57"/>
      <c r="B21" s="55" t="s">
        <v>45</v>
      </c>
      <c r="C21" s="42">
        <f>+'Formato Propuesta año 2033 (B2)'!AC38</f>
        <v>31231162.553344838</v>
      </c>
      <c r="D21" s="56">
        <v>1</v>
      </c>
      <c r="E21" s="168">
        <f t="shared" si="0"/>
        <v>31231162.553344838</v>
      </c>
      <c r="F21" s="40"/>
    </row>
    <row r="22" spans="1:7" ht="15.75" x14ac:dyDescent="0.25">
      <c r="A22" s="57"/>
      <c r="B22" s="55" t="s">
        <v>46</v>
      </c>
      <c r="C22" s="42">
        <f>+'Formato Propuesta año 2033 (B2)'!AC42</f>
        <v>31372912.612663969</v>
      </c>
      <c r="D22" s="56">
        <v>1</v>
      </c>
      <c r="E22" s="168">
        <f t="shared" si="0"/>
        <v>31372912.612663969</v>
      </c>
      <c r="F22" s="40"/>
    </row>
    <row r="23" spans="1:7" ht="15.75" x14ac:dyDescent="0.25">
      <c r="A23" s="57"/>
      <c r="B23" s="55" t="s">
        <v>47</v>
      </c>
      <c r="C23" s="42">
        <f>+'Formato Propuesta año 2033 (B2)'!AC46</f>
        <v>30976219.664758347</v>
      </c>
      <c r="D23" s="56">
        <v>1</v>
      </c>
      <c r="E23" s="168">
        <f t="shared" si="0"/>
        <v>30976219.664758347</v>
      </c>
      <c r="F23" s="40"/>
    </row>
    <row r="24" spans="1:7" ht="15.75" x14ac:dyDescent="0.25">
      <c r="A24" s="57"/>
      <c r="B24" s="55" t="s">
        <v>48</v>
      </c>
      <c r="C24" s="42">
        <f>+'Formato Propuesta año 2033 (B2)'!AC50</f>
        <v>32010109.96126486</v>
      </c>
      <c r="D24" s="56">
        <v>1</v>
      </c>
      <c r="E24" s="168">
        <f t="shared" si="0"/>
        <v>32010109.96126486</v>
      </c>
      <c r="F24" s="40"/>
    </row>
    <row r="25" spans="1:7" ht="15.75" x14ac:dyDescent="0.25">
      <c r="A25" s="57"/>
      <c r="B25" s="55" t="s">
        <v>49</v>
      </c>
      <c r="C25" s="42">
        <f>+'Formato Propuesta año 2033 (B2)'!AC54</f>
        <v>31032026.642235748</v>
      </c>
      <c r="D25" s="56">
        <v>1</v>
      </c>
      <c r="E25" s="168">
        <f t="shared" si="0"/>
        <v>31032026.642235748</v>
      </c>
      <c r="F25" s="40"/>
    </row>
    <row r="26" spans="1:7" ht="15.75" x14ac:dyDescent="0.25">
      <c r="A26" s="57"/>
      <c r="B26" s="55" t="s">
        <v>50</v>
      </c>
      <c r="C26" s="42">
        <f>+'Formato Propuesta año 2033 (B2)'!AC58</f>
        <v>30457582.7858999</v>
      </c>
      <c r="D26" s="56">
        <v>1</v>
      </c>
      <c r="E26" s="168">
        <f t="shared" si="0"/>
        <v>30457582.7858999</v>
      </c>
      <c r="F26" s="40"/>
    </row>
    <row r="27" spans="1:7" ht="15" x14ac:dyDescent="0.25">
      <c r="B27" s="58" t="s">
        <v>34</v>
      </c>
      <c r="C27" s="42">
        <f>SUM(C15:C26)</f>
        <v>374674868.95716894</v>
      </c>
      <c r="D27" s="60"/>
      <c r="E27" s="170">
        <f>SUM(E15:E26)</f>
        <v>374674868.95716894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  <row r="1048576" spans="3:3" ht="15" x14ac:dyDescent="0.25">
      <c r="C1048576" s="42">
        <f>+'Formato Propuesta año 2024 (B2)'!AC1048524</f>
        <v>0</v>
      </c>
    </row>
  </sheetData>
  <sheetProtection selectLockedCells="1"/>
  <mergeCells count="8">
    <mergeCell ref="B35:F37"/>
    <mergeCell ref="B38:F38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5F25A-C968-4F1E-95AE-70F2A0A2DF07}">
  <sheetPr>
    <tabColor rgb="FF00B050"/>
    <pageSetUpPr fitToPage="1"/>
  </sheetPr>
  <dimension ref="A1:H1048576"/>
  <sheetViews>
    <sheetView showGridLines="0" topLeftCell="A13" zoomScale="70" zoomScaleNormal="70" zoomScaleSheetLayoutView="100" workbookViewId="0">
      <selection activeCell="E24" sqref="E24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88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f>+'Formato Propuesta año 2034 (B2)'!AC14</f>
        <v>31067436.864640333</v>
      </c>
      <c r="D15" s="56">
        <v>1</v>
      </c>
      <c r="E15" s="168">
        <f>+C15</f>
        <v>31067436.864640333</v>
      </c>
      <c r="F15" s="40"/>
    </row>
    <row r="16" spans="1:8" ht="15.75" x14ac:dyDescent="0.25">
      <c r="A16" s="54"/>
      <c r="B16" s="55" t="s">
        <v>39</v>
      </c>
      <c r="C16" s="42">
        <f>+'Formato Propuesta año 2034 (B2)'!AC18</f>
        <v>32097574.460983291</v>
      </c>
      <c r="D16" s="56">
        <v>1</v>
      </c>
      <c r="E16" s="168">
        <f t="shared" ref="E16:E26" si="0">+C16</f>
        <v>32097574.460983291</v>
      </c>
      <c r="F16" s="40"/>
    </row>
    <row r="17" spans="1:7" ht="15.75" x14ac:dyDescent="0.25">
      <c r="A17" s="54"/>
      <c r="B17" s="55" t="s">
        <v>40</v>
      </c>
      <c r="C17" s="42">
        <f>+'Formato Propuesta año 2034 (B2)'!AC22</f>
        <v>33194441.687475197</v>
      </c>
      <c r="D17" s="56">
        <v>1</v>
      </c>
      <c r="E17" s="168">
        <f t="shared" si="0"/>
        <v>33194441.687475197</v>
      </c>
      <c r="F17" s="40"/>
    </row>
    <row r="18" spans="1:7" ht="15.75" x14ac:dyDescent="0.25">
      <c r="A18" s="54"/>
      <c r="B18" s="55" t="s">
        <v>41</v>
      </c>
      <c r="C18" s="42">
        <f>+'Formato Propuesta año 2034 (B2)'!AC26</f>
        <v>32237748.548160873</v>
      </c>
      <c r="D18" s="56">
        <v>1</v>
      </c>
      <c r="E18" s="168">
        <f t="shared" si="0"/>
        <v>32237748.548160873</v>
      </c>
      <c r="F18" s="40"/>
    </row>
    <row r="19" spans="1:7" ht="15.75" x14ac:dyDescent="0.25">
      <c r="A19" s="54"/>
      <c r="B19" s="55" t="s">
        <v>42</v>
      </c>
      <c r="C19" s="42">
        <f>+'Formato Propuesta año 2034 (B2)'!AC30</f>
        <v>32939311.457546778</v>
      </c>
      <c r="D19" s="56">
        <v>1</v>
      </c>
      <c r="E19" s="168">
        <f>+C19</f>
        <v>32939311.457546778</v>
      </c>
      <c r="F19" s="40"/>
    </row>
    <row r="20" spans="1:7" ht="15.75" x14ac:dyDescent="0.25">
      <c r="A20" s="57"/>
      <c r="B20" s="55" t="s">
        <v>43</v>
      </c>
      <c r="C20" s="42">
        <f>+'Formato Propuesta año 2034 (B2)'!AC34</f>
        <v>31843855.491937578</v>
      </c>
      <c r="D20" s="56">
        <v>1</v>
      </c>
      <c r="E20" s="168">
        <f t="shared" si="0"/>
        <v>31843855.491937578</v>
      </c>
      <c r="F20" s="40"/>
    </row>
    <row r="21" spans="1:7" ht="15.75" x14ac:dyDescent="0.25">
      <c r="A21" s="57"/>
      <c r="B21" s="55" t="s">
        <v>45</v>
      </c>
      <c r="C21" s="42">
        <f>+'Formato Propuesta año 2034 (B2)'!AC38</f>
        <v>32202353.006966375</v>
      </c>
      <c r="D21" s="56">
        <v>1</v>
      </c>
      <c r="E21" s="168">
        <f t="shared" si="0"/>
        <v>32202353.006966375</v>
      </c>
      <c r="F21" s="40"/>
    </row>
    <row r="22" spans="1:7" ht="15.75" x14ac:dyDescent="0.25">
      <c r="A22" s="57"/>
      <c r="B22" s="55" t="s">
        <v>46</v>
      </c>
      <c r="C22" s="42">
        <f>+'Formato Propuesta año 2034 (B2)'!AC42</f>
        <v>32356197.740798842</v>
      </c>
      <c r="D22" s="56">
        <v>1</v>
      </c>
      <c r="E22" s="168">
        <f t="shared" si="0"/>
        <v>32356197.740798842</v>
      </c>
      <c r="F22" s="40"/>
    </row>
    <row r="23" spans="1:7" ht="15.75" x14ac:dyDescent="0.25">
      <c r="A23" s="57"/>
      <c r="B23" s="55" t="s">
        <v>47</v>
      </c>
      <c r="C23" s="42">
        <f>+'Formato Propuesta año 2034 (B2)'!AC46</f>
        <v>31976875.441137403</v>
      </c>
      <c r="D23" s="56">
        <v>1</v>
      </c>
      <c r="E23" s="168">
        <f t="shared" si="0"/>
        <v>31976875.441137403</v>
      </c>
      <c r="F23" s="40"/>
    </row>
    <row r="24" spans="1:7" ht="15.75" x14ac:dyDescent="0.25">
      <c r="A24" s="57"/>
      <c r="B24" s="55" t="s">
        <v>48</v>
      </c>
      <c r="C24" s="42">
        <f>+'Formato Propuesta año 2034 (B2)'!AC50</f>
        <v>32895307.383128177</v>
      </c>
      <c r="D24" s="56">
        <v>1</v>
      </c>
      <c r="E24" s="168">
        <f t="shared" si="0"/>
        <v>32895307.383128177</v>
      </c>
      <c r="F24" s="40"/>
    </row>
    <row r="25" spans="1:7" ht="15.75" x14ac:dyDescent="0.25">
      <c r="A25" s="57"/>
      <c r="B25" s="55" t="s">
        <v>49</v>
      </c>
      <c r="C25" s="42">
        <f>+'Formato Propuesta año 2034 (B2)'!AC54</f>
        <v>32039032.360692576</v>
      </c>
      <c r="D25" s="56">
        <v>1</v>
      </c>
      <c r="E25" s="168">
        <f t="shared" si="0"/>
        <v>32039032.360692576</v>
      </c>
      <c r="F25" s="40"/>
    </row>
    <row r="26" spans="1:7" ht="15.75" x14ac:dyDescent="0.25">
      <c r="A26" s="57"/>
      <c r="B26" s="55" t="s">
        <v>50</v>
      </c>
      <c r="C26" s="42">
        <f>+'Formato Propuesta año 2034 (B2)'!AC58</f>
        <v>31304505.884419337</v>
      </c>
      <c r="D26" s="56">
        <v>1</v>
      </c>
      <c r="E26" s="168">
        <f t="shared" si="0"/>
        <v>31304505.884419337</v>
      </c>
      <c r="F26" s="40"/>
    </row>
    <row r="27" spans="1:7" ht="15" x14ac:dyDescent="0.25">
      <c r="B27" s="58" t="s">
        <v>34</v>
      </c>
      <c r="C27" s="42">
        <f>SUM(C15:C26)</f>
        <v>386154640.3278867</v>
      </c>
      <c r="D27" s="60"/>
      <c r="E27" s="170">
        <f>SUM(E15:E26)</f>
        <v>386154640.3278867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  <row r="1048576" spans="3:3" ht="15" x14ac:dyDescent="0.25">
      <c r="C1048576" s="42">
        <f>+'Formato Propuesta año 2024 (B2)'!AC1048524</f>
        <v>0</v>
      </c>
    </row>
  </sheetData>
  <sheetProtection selectLockedCells="1"/>
  <mergeCells count="8">
    <mergeCell ref="B35:F37"/>
    <mergeCell ref="B38:F38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199FF-8096-4427-A9E1-27FD9EA25FD2}">
  <sheetPr>
    <tabColor rgb="FF00B050"/>
    <pageSetUpPr fitToPage="1"/>
  </sheetPr>
  <dimension ref="A1:H1048576"/>
  <sheetViews>
    <sheetView showGridLines="0" topLeftCell="A8" zoomScale="70" zoomScaleNormal="70" zoomScaleSheetLayoutView="100" workbookViewId="0">
      <selection activeCell="E24" sqref="E24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89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f>+'Formato Propuesta año 2035 (B2)'!AC14</f>
        <v>69808133.862527356</v>
      </c>
      <c r="D15" s="56">
        <v>1</v>
      </c>
      <c r="E15" s="168">
        <f>+C15</f>
        <v>69808133.862527356</v>
      </c>
      <c r="F15" s="40"/>
    </row>
    <row r="16" spans="1:8" ht="15.75" x14ac:dyDescent="0.25">
      <c r="A16" s="54"/>
      <c r="B16" s="55" t="s">
        <v>39</v>
      </c>
      <c r="C16" s="42">
        <f>+'Formato Propuesta año 2035 (B2)'!AC18</f>
        <v>10383385.12264997</v>
      </c>
      <c r="D16" s="56">
        <v>1</v>
      </c>
      <c r="E16" s="168">
        <f t="shared" ref="E16:E26" si="0">+C16</f>
        <v>10383385.12264997</v>
      </c>
      <c r="F16" s="40"/>
    </row>
    <row r="17" spans="1:7" ht="15.75" x14ac:dyDescent="0.25">
      <c r="A17" s="54"/>
      <c r="B17" s="55" t="s">
        <v>40</v>
      </c>
      <c r="C17" s="42">
        <f>+'Formato Propuesta año 2035 (B2)'!AC22</f>
        <v>10173425.364967549</v>
      </c>
      <c r="D17" s="56">
        <v>1</v>
      </c>
      <c r="E17" s="168">
        <f t="shared" si="0"/>
        <v>10173425.364967549</v>
      </c>
      <c r="F17" s="40"/>
    </row>
    <row r="18" spans="1:7" ht="15.75" x14ac:dyDescent="0.25">
      <c r="A18" s="54"/>
      <c r="B18" s="55" t="s">
        <v>41</v>
      </c>
      <c r="C18" s="42">
        <f>+'Formato Propuesta año 2035 (B2)'!AC26</f>
        <v>8796179.3169149477</v>
      </c>
      <c r="D18" s="56">
        <v>1</v>
      </c>
      <c r="E18" s="168">
        <f t="shared" si="0"/>
        <v>8796179.3169149477</v>
      </c>
      <c r="F18" s="40"/>
    </row>
    <row r="19" spans="1:7" ht="15.75" x14ac:dyDescent="0.25">
      <c r="A19" s="54"/>
      <c r="B19" s="55" t="s">
        <v>42</v>
      </c>
      <c r="C19" s="42">
        <f>+'Formato Propuesta año 2035 (B2)'!AC30</f>
        <v>9432338.9324233718</v>
      </c>
      <c r="D19" s="56">
        <v>1</v>
      </c>
      <c r="E19" s="168">
        <f>+C19</f>
        <v>9432338.9324233718</v>
      </c>
      <c r="F19" s="40"/>
    </row>
    <row r="20" spans="1:7" ht="15.75" x14ac:dyDescent="0.25">
      <c r="A20" s="57"/>
      <c r="B20" s="55" t="s">
        <v>43</v>
      </c>
      <c r="C20" s="42">
        <f>+'Formato Propuesta año 2035 (B2)'!AC34</f>
        <v>8989699.9480072502</v>
      </c>
      <c r="D20" s="56">
        <v>1</v>
      </c>
      <c r="E20" s="168">
        <f t="shared" si="0"/>
        <v>8989699.9480072502</v>
      </c>
      <c r="F20" s="40"/>
    </row>
    <row r="21" spans="1:7" ht="15.75" x14ac:dyDescent="0.25">
      <c r="A21" s="57"/>
      <c r="B21" s="55" t="s">
        <v>45</v>
      </c>
      <c r="C21" s="42">
        <f>+'Formato Propuesta año 2035 (B2)'!AC38</f>
        <v>9729002.8393641245</v>
      </c>
      <c r="D21" s="56">
        <v>1</v>
      </c>
      <c r="E21" s="168">
        <f t="shared" si="0"/>
        <v>9729002.8393641245</v>
      </c>
      <c r="F21" s="40"/>
    </row>
    <row r="22" spans="1:7" ht="15.75" x14ac:dyDescent="0.25">
      <c r="A22" s="57"/>
      <c r="B22" s="55" t="s">
        <v>46</v>
      </c>
      <c r="C22" s="42">
        <f>+'Formato Propuesta año 2035 (B2)'!AC42</f>
        <v>10010609.793883093</v>
      </c>
      <c r="D22" s="56">
        <v>1</v>
      </c>
      <c r="E22" s="168">
        <f t="shared" si="0"/>
        <v>10010609.793883093</v>
      </c>
      <c r="F22" s="40"/>
    </row>
    <row r="23" spans="1:7" ht="15.75" x14ac:dyDescent="0.25">
      <c r="A23" s="57"/>
      <c r="B23" s="55" t="s">
        <v>47</v>
      </c>
      <c r="C23" s="42">
        <f>+'Formato Propuesta año 2035 (B2)'!AC46</f>
        <v>10556029.555371402</v>
      </c>
      <c r="D23" s="56">
        <v>1</v>
      </c>
      <c r="E23" s="168">
        <f t="shared" si="0"/>
        <v>10556029.555371402</v>
      </c>
      <c r="F23" s="40"/>
    </row>
    <row r="24" spans="1:7" ht="15.75" x14ac:dyDescent="0.25">
      <c r="A24" s="57"/>
      <c r="B24" s="55" t="s">
        <v>48</v>
      </c>
      <c r="C24" s="42">
        <f>+'Formato Propuesta año 2035 (B2)'!AC50</f>
        <v>10717274.945222126</v>
      </c>
      <c r="D24" s="56">
        <v>1</v>
      </c>
      <c r="E24" s="168">
        <f t="shared" si="0"/>
        <v>10717274.945222126</v>
      </c>
      <c r="F24" s="40"/>
    </row>
    <row r="25" spans="1:7" ht="15.75" x14ac:dyDescent="0.25">
      <c r="A25" s="57"/>
      <c r="B25" s="55" t="s">
        <v>49</v>
      </c>
      <c r="C25" s="42">
        <f>+'Formato Propuesta año 2035 (B2)'!AC54</f>
        <v>10553057.934548164</v>
      </c>
      <c r="D25" s="56">
        <v>1</v>
      </c>
      <c r="E25" s="168">
        <f t="shared" si="0"/>
        <v>10553057.934548164</v>
      </c>
      <c r="F25" s="40"/>
    </row>
    <row r="26" spans="1:7" ht="15.75" x14ac:dyDescent="0.25">
      <c r="A26" s="57"/>
      <c r="B26" s="55" t="s">
        <v>50</v>
      </c>
      <c r="C26" s="42">
        <f>+'Formato Propuesta año 2035 (B2)'!AC58</f>
        <v>10444682.356877923</v>
      </c>
      <c r="D26" s="56">
        <v>1</v>
      </c>
      <c r="E26" s="168">
        <f t="shared" si="0"/>
        <v>10444682.356877923</v>
      </c>
      <c r="F26" s="40"/>
    </row>
    <row r="27" spans="1:7" ht="15" x14ac:dyDescent="0.25">
      <c r="B27" s="58" t="s">
        <v>34</v>
      </c>
      <c r="C27" s="42">
        <f>SUM(C15:C26)</f>
        <v>179593819.97275731</v>
      </c>
      <c r="D27" s="60"/>
      <c r="E27" s="170">
        <f>SUM(E15:E26)</f>
        <v>179593819.97275731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  <row r="1048576" spans="3:3" ht="15" x14ac:dyDescent="0.25">
      <c r="C1048576" s="42">
        <f>+'Formato Propuesta año 2024 (B2)'!AC1048524</f>
        <v>0</v>
      </c>
    </row>
  </sheetData>
  <sheetProtection selectLockedCells="1"/>
  <mergeCells count="8">
    <mergeCell ref="B35:F37"/>
    <mergeCell ref="B38:F38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2FCA5-220F-45CF-897B-20D96DBCD5E6}">
  <sheetPr>
    <tabColor rgb="FF00B050"/>
    <pageSetUpPr fitToPage="1"/>
  </sheetPr>
  <dimension ref="A1:H1048576"/>
  <sheetViews>
    <sheetView showGridLines="0" topLeftCell="A8" zoomScale="70" zoomScaleNormal="70" zoomScaleSheetLayoutView="100" workbookViewId="0">
      <selection activeCell="E24" sqref="E24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90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f>+'Formato Propuesta año 2036 (B2)'!AC14</f>
        <v>32200154.600732233</v>
      </c>
      <c r="D15" s="56">
        <v>1</v>
      </c>
      <c r="E15" s="168">
        <f>+C15</f>
        <v>32200154.600732233</v>
      </c>
      <c r="F15" s="40"/>
    </row>
    <row r="16" spans="1:8" ht="15.75" x14ac:dyDescent="0.25">
      <c r="A16" s="54"/>
      <c r="B16" s="55" t="s">
        <v>39</v>
      </c>
      <c r="C16" s="42">
        <f>+'Formato Propuesta año 2036 (B2)'!AC18</f>
        <v>32138581.439881835</v>
      </c>
      <c r="D16" s="56">
        <v>1</v>
      </c>
      <c r="E16" s="168">
        <f t="shared" ref="E16:E26" si="0">+C16</f>
        <v>32138581.439881835</v>
      </c>
      <c r="F16" s="40"/>
    </row>
    <row r="17" spans="1:7" ht="15.75" x14ac:dyDescent="0.25">
      <c r="A17" s="54"/>
      <c r="B17" s="55" t="s">
        <v>40</v>
      </c>
      <c r="C17" s="42">
        <f>+'Formato Propuesta año 2036 (B2)'!AC22</f>
        <v>34932412.52743385</v>
      </c>
      <c r="D17" s="56">
        <v>1</v>
      </c>
      <c r="E17" s="168">
        <f t="shared" si="0"/>
        <v>34932412.52743385</v>
      </c>
      <c r="F17" s="40"/>
    </row>
    <row r="18" spans="1:7" ht="15.75" x14ac:dyDescent="0.25">
      <c r="A18" s="54"/>
      <c r="B18" s="55" t="s">
        <v>41</v>
      </c>
      <c r="C18" s="42">
        <f>+'Formato Propuesta año 2036 (B2)'!AC26</f>
        <v>32623036.402022772</v>
      </c>
      <c r="D18" s="56">
        <v>1</v>
      </c>
      <c r="E18" s="168">
        <f t="shared" si="0"/>
        <v>32623036.402022772</v>
      </c>
      <c r="F18" s="40"/>
    </row>
    <row r="19" spans="1:7" ht="15.75" x14ac:dyDescent="0.25">
      <c r="A19" s="54"/>
      <c r="B19" s="55" t="s">
        <v>42</v>
      </c>
      <c r="C19" s="42">
        <f>+'Formato Propuesta año 2036 (B2)'!AC30</f>
        <v>33773025.113159589</v>
      </c>
      <c r="D19" s="56">
        <v>1</v>
      </c>
      <c r="E19" s="168">
        <f>+C19</f>
        <v>33773025.113159589</v>
      </c>
      <c r="F19" s="40"/>
    </row>
    <row r="20" spans="1:7" ht="15.75" x14ac:dyDescent="0.25">
      <c r="A20" s="57"/>
      <c r="B20" s="55" t="s">
        <v>43</v>
      </c>
      <c r="C20" s="42">
        <f>+'Formato Propuesta año 2036 (B2)'!AC34</f>
        <v>32053527.39659578</v>
      </c>
      <c r="D20" s="56">
        <v>1</v>
      </c>
      <c r="E20" s="168">
        <f t="shared" si="0"/>
        <v>32053527.39659578</v>
      </c>
      <c r="F20" s="40"/>
    </row>
    <row r="21" spans="1:7" ht="15.75" x14ac:dyDescent="0.25">
      <c r="A21" s="57"/>
      <c r="B21" s="55" t="s">
        <v>45</v>
      </c>
      <c r="C21" s="42">
        <f>+'Formato Propuesta año 2036 (B2)'!AC38</f>
        <v>34501740.950664379</v>
      </c>
      <c r="D21" s="56">
        <v>1</v>
      </c>
      <c r="E21" s="168">
        <f t="shared" si="0"/>
        <v>34501740.950664379</v>
      </c>
      <c r="F21" s="40"/>
    </row>
    <row r="22" spans="1:7" ht="15.75" x14ac:dyDescent="0.25">
      <c r="A22" s="57"/>
      <c r="B22" s="55" t="s">
        <v>46</v>
      </c>
      <c r="C22" s="42">
        <f>+'Formato Propuesta año 2036 (B2)'!AC42</f>
        <v>34054152.341927789</v>
      </c>
      <c r="D22" s="56">
        <v>1</v>
      </c>
      <c r="E22" s="168">
        <f t="shared" si="0"/>
        <v>34054152.341927789</v>
      </c>
      <c r="F22" s="40"/>
    </row>
    <row r="23" spans="1:7" ht="15.75" x14ac:dyDescent="0.25">
      <c r="A23" s="57"/>
      <c r="B23" s="55" t="s">
        <v>47</v>
      </c>
      <c r="C23" s="42">
        <f>+'Formato Propuesta año 2036 (B2)'!AC46</f>
        <v>33819777.384693898</v>
      </c>
      <c r="D23" s="56">
        <v>1</v>
      </c>
      <c r="E23" s="168">
        <f t="shared" si="0"/>
        <v>33819777.384693898</v>
      </c>
      <c r="F23" s="40"/>
    </row>
    <row r="24" spans="1:7" ht="15.75" x14ac:dyDescent="0.25">
      <c r="A24" s="57"/>
      <c r="B24" s="55" t="s">
        <v>48</v>
      </c>
      <c r="C24" s="42">
        <f>+'Formato Propuesta año 2036 (B2)'!AC50</f>
        <v>34781991.020288788</v>
      </c>
      <c r="D24" s="56">
        <v>1</v>
      </c>
      <c r="E24" s="168">
        <f t="shared" si="0"/>
        <v>34781991.020288788</v>
      </c>
      <c r="F24" s="40"/>
    </row>
    <row r="25" spans="1:7" ht="15.75" x14ac:dyDescent="0.25">
      <c r="A25" s="57"/>
      <c r="B25" s="55" t="s">
        <v>49</v>
      </c>
      <c r="C25" s="42">
        <f>+'Formato Propuesta año 2036 (B2)'!AC54</f>
        <v>33602030.710785821</v>
      </c>
      <c r="D25" s="56">
        <v>1</v>
      </c>
      <c r="E25" s="168">
        <f t="shared" si="0"/>
        <v>33602030.710785821</v>
      </c>
      <c r="F25" s="40"/>
    </row>
    <row r="26" spans="1:7" ht="15.75" x14ac:dyDescent="0.25">
      <c r="A26" s="57"/>
      <c r="B26" s="55" t="s">
        <v>50</v>
      </c>
      <c r="C26" s="42">
        <f>+'Formato Propuesta año 2036 (B2)'!AC58</f>
        <v>32902496.363780379</v>
      </c>
      <c r="D26" s="56">
        <v>1</v>
      </c>
      <c r="E26" s="168">
        <f t="shared" si="0"/>
        <v>32902496.363780379</v>
      </c>
      <c r="F26" s="40"/>
    </row>
    <row r="27" spans="1:7" ht="15" x14ac:dyDescent="0.25">
      <c r="B27" s="58" t="s">
        <v>34</v>
      </c>
      <c r="C27" s="42">
        <f>SUM(C15:C26)</f>
        <v>401382926.25196707</v>
      </c>
      <c r="D27" s="60"/>
      <c r="E27" s="170">
        <f>SUM(E15:E26)</f>
        <v>401382926.25196707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  <row r="1048576" spans="3:3" ht="15" x14ac:dyDescent="0.25">
      <c r="C1048576" s="42">
        <f>+'Formato Propuesta año 2024 (B2)'!AC1048524</f>
        <v>0</v>
      </c>
    </row>
  </sheetData>
  <sheetProtection selectLockedCells="1"/>
  <mergeCells count="8">
    <mergeCell ref="B35:F37"/>
    <mergeCell ref="B38:F38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055D9-14E8-4B24-87FD-0D0DE1DB1F65}">
  <sheetPr>
    <tabColor rgb="FF00B050"/>
    <pageSetUpPr fitToPage="1"/>
  </sheetPr>
  <dimension ref="A1:H1048576"/>
  <sheetViews>
    <sheetView showGridLines="0" topLeftCell="A20" zoomScale="70" zoomScaleNormal="70" zoomScaleSheetLayoutView="100" workbookViewId="0">
      <selection activeCell="E24" sqref="E24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104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f>+'Formato Propuesta año 2037 (B2)'!AC14</f>
        <v>56781900.117693812</v>
      </c>
      <c r="D15" s="56">
        <v>1</v>
      </c>
      <c r="E15" s="168">
        <f>+C15</f>
        <v>56781900.117693812</v>
      </c>
      <c r="F15" s="40"/>
    </row>
    <row r="16" spans="1:8" ht="15.75" x14ac:dyDescent="0.25">
      <c r="A16" s="54"/>
      <c r="B16" s="55" t="s">
        <v>39</v>
      </c>
      <c r="C16" s="42">
        <f>+'Formato Propuesta año 2037 (B2)'!AC18</f>
        <v>56643748.041254088</v>
      </c>
      <c r="D16" s="56">
        <v>1</v>
      </c>
      <c r="E16" s="168">
        <f t="shared" ref="E16:E26" si="0">+C16</f>
        <v>56643748.041254088</v>
      </c>
      <c r="F16" s="40"/>
    </row>
    <row r="17" spans="1:7" ht="15.75" x14ac:dyDescent="0.25">
      <c r="A17" s="54"/>
      <c r="B17" s="55" t="s">
        <v>40</v>
      </c>
      <c r="C17" s="42">
        <f>+'Formato Propuesta año 2037 (B2)'!AC22</f>
        <v>59524142.217514381</v>
      </c>
      <c r="D17" s="56">
        <v>1</v>
      </c>
      <c r="E17" s="168">
        <f t="shared" si="0"/>
        <v>59524142.217514381</v>
      </c>
      <c r="F17" s="40"/>
    </row>
    <row r="18" spans="1:7" ht="15.75" x14ac:dyDescent="0.25">
      <c r="A18" s="54"/>
      <c r="B18" s="55" t="s">
        <v>41</v>
      </c>
      <c r="C18" s="42">
        <f>+'Formato Propuesta año 2037 (B2)'!AC26</f>
        <v>56907252.530352801</v>
      </c>
      <c r="D18" s="56">
        <v>1</v>
      </c>
      <c r="E18" s="168">
        <f t="shared" si="0"/>
        <v>56907252.530352801</v>
      </c>
      <c r="F18" s="40"/>
    </row>
    <row r="19" spans="1:7" ht="15.75" x14ac:dyDescent="0.25">
      <c r="A19" s="54"/>
      <c r="B19" s="55" t="s">
        <v>42</v>
      </c>
      <c r="C19" s="42">
        <f>+'Formato Propuesta año 2037 (B2)'!AC30</f>
        <v>59001555.695298225</v>
      </c>
      <c r="D19" s="56">
        <v>1</v>
      </c>
      <c r="E19" s="168">
        <f>+C19</f>
        <v>59001555.695298225</v>
      </c>
      <c r="F19" s="40"/>
    </row>
    <row r="20" spans="1:7" ht="15.75" x14ac:dyDescent="0.25">
      <c r="A20" s="57"/>
      <c r="B20" s="55" t="s">
        <v>43</v>
      </c>
      <c r="C20" s="42">
        <f>+'Formato Propuesta año 2037 (B2)'!AC34</f>
        <v>56527608.377989963</v>
      </c>
      <c r="D20" s="56">
        <v>1</v>
      </c>
      <c r="E20" s="168">
        <f t="shared" si="0"/>
        <v>56527608.377989963</v>
      </c>
      <c r="F20" s="40"/>
    </row>
    <row r="21" spans="1:7" ht="15.75" x14ac:dyDescent="0.25">
      <c r="A21" s="57"/>
      <c r="B21" s="55" t="s">
        <v>45</v>
      </c>
      <c r="C21" s="42">
        <f>+'Formato Propuesta año 2037 (B2)'!AC38</f>
        <v>58378565.409580611</v>
      </c>
      <c r="D21" s="56">
        <v>1</v>
      </c>
      <c r="E21" s="168">
        <f t="shared" si="0"/>
        <v>58378565.409580611</v>
      </c>
      <c r="F21" s="40"/>
    </row>
    <row r="22" spans="1:7" ht="15.75" x14ac:dyDescent="0.25">
      <c r="A22" s="57"/>
      <c r="B22" s="55" t="s">
        <v>46</v>
      </c>
      <c r="C22" s="42">
        <f>+'Formato Propuesta año 2037 (B2)'!AC42</f>
        <v>58674342.738815032</v>
      </c>
      <c r="D22" s="56">
        <v>1</v>
      </c>
      <c r="E22" s="168">
        <f t="shared" si="0"/>
        <v>58674342.738815032</v>
      </c>
      <c r="F22" s="40"/>
    </row>
    <row r="23" spans="1:7" ht="15.75" x14ac:dyDescent="0.25">
      <c r="A23" s="57"/>
      <c r="B23" s="55" t="s">
        <v>47</v>
      </c>
      <c r="C23" s="42">
        <f>+'Formato Propuesta año 2037 (B2)'!AC46</f>
        <v>57709736.563714407</v>
      </c>
      <c r="D23" s="56">
        <v>1</v>
      </c>
      <c r="E23" s="168">
        <f t="shared" si="0"/>
        <v>57709736.563714407</v>
      </c>
      <c r="F23" s="40"/>
    </row>
    <row r="24" spans="1:7" ht="15.75" x14ac:dyDescent="0.25">
      <c r="A24" s="57"/>
      <c r="B24" s="55" t="s">
        <v>48</v>
      </c>
      <c r="C24" s="42">
        <f>+'Formato Propuesta año 2037 (B2)'!AC50</f>
        <v>59468335.094148561</v>
      </c>
      <c r="D24" s="56">
        <v>1</v>
      </c>
      <c r="E24" s="168">
        <f t="shared" si="0"/>
        <v>59468335.094148561</v>
      </c>
      <c r="F24" s="40"/>
    </row>
    <row r="25" spans="1:7" ht="15.75" x14ac:dyDescent="0.25">
      <c r="A25" s="57"/>
      <c r="B25" s="55" t="s">
        <v>49</v>
      </c>
      <c r="C25" s="42">
        <f>+'Formato Propuesta año 2037 (B2)'!AC54</f>
        <v>57812647.572378471</v>
      </c>
      <c r="D25" s="56">
        <v>1</v>
      </c>
      <c r="E25" s="168">
        <f t="shared" si="0"/>
        <v>57812647.572378471</v>
      </c>
      <c r="F25" s="40"/>
    </row>
    <row r="26" spans="1:7" ht="15.75" x14ac:dyDescent="0.25">
      <c r="A26" s="57"/>
      <c r="B26" s="55" t="s">
        <v>50</v>
      </c>
      <c r="C26" s="42">
        <f>+'Formato Propuesta año 2037 (B2)'!AC58</f>
        <v>58049747.357834637</v>
      </c>
      <c r="D26" s="56">
        <v>1</v>
      </c>
      <c r="E26" s="168">
        <f t="shared" si="0"/>
        <v>58049747.357834637</v>
      </c>
      <c r="F26" s="40"/>
    </row>
    <row r="27" spans="1:7" ht="15" x14ac:dyDescent="0.25">
      <c r="B27" s="58" t="s">
        <v>34</v>
      </c>
      <c r="C27" s="42">
        <f>SUM(C15:C26)</f>
        <v>695479581.71657491</v>
      </c>
      <c r="D27" s="60"/>
      <c r="E27" s="170">
        <f>SUM(E15:E26)</f>
        <v>695479581.71657491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  <row r="1048576" spans="3:3" ht="15" x14ac:dyDescent="0.25">
      <c r="C1048576" s="42">
        <f>+'Formato Propuesta año 2024 (B2)'!AC1048524</f>
        <v>0</v>
      </c>
    </row>
  </sheetData>
  <sheetProtection selectLockedCells="1"/>
  <mergeCells count="8">
    <mergeCell ref="B35:F37"/>
    <mergeCell ref="B38:F38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BCBBB-47DC-4F8F-84DA-34FB6FF571C1}">
  <sheetPr>
    <tabColor rgb="FF00B050"/>
    <pageSetUpPr fitToPage="1"/>
  </sheetPr>
  <dimension ref="A1:H1048576"/>
  <sheetViews>
    <sheetView showGridLines="0" zoomScale="70" zoomScaleNormal="70" zoomScaleSheetLayoutView="100" workbookViewId="0">
      <selection activeCell="E24" sqref="E24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106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f>+'Formato Propuesta año 2038 (B2)'!AC14</f>
        <v>33659028.386529617</v>
      </c>
      <c r="D15" s="56">
        <v>1</v>
      </c>
      <c r="E15" s="168">
        <f>+C15</f>
        <v>33659028.386529617</v>
      </c>
      <c r="F15" s="40"/>
    </row>
    <row r="16" spans="1:8" ht="15.75" x14ac:dyDescent="0.25">
      <c r="A16" s="54"/>
      <c r="B16" s="55" t="s">
        <v>39</v>
      </c>
      <c r="C16" s="42">
        <f>+'Formato Propuesta año 2038 (B2)'!AC18</f>
        <v>33346161.902394928</v>
      </c>
      <c r="D16" s="56">
        <v>1</v>
      </c>
      <c r="E16" s="168">
        <f t="shared" ref="E16:E26" si="0">+C16</f>
        <v>33346161.902394928</v>
      </c>
      <c r="F16" s="40"/>
    </row>
    <row r="17" spans="1:7" ht="15.75" x14ac:dyDescent="0.25">
      <c r="A17" s="54"/>
      <c r="B17" s="55" t="s">
        <v>40</v>
      </c>
      <c r="C17" s="42">
        <f>+'Formato Propuesta año 2038 (B2)'!AC22</f>
        <v>35063644.326642819</v>
      </c>
      <c r="D17" s="56">
        <v>1</v>
      </c>
      <c r="E17" s="168">
        <f t="shared" si="0"/>
        <v>35063644.326642819</v>
      </c>
      <c r="F17" s="40"/>
    </row>
    <row r="18" spans="1:7" ht="15.75" x14ac:dyDescent="0.25">
      <c r="A18" s="54"/>
      <c r="B18" s="55" t="s">
        <v>41</v>
      </c>
      <c r="C18" s="42">
        <f>+'Formato Propuesta año 2038 (B2)'!AC26</f>
        <v>33510417.362430464</v>
      </c>
      <c r="D18" s="56">
        <v>1</v>
      </c>
      <c r="E18" s="168">
        <f t="shared" si="0"/>
        <v>33510417.362430464</v>
      </c>
      <c r="F18" s="40"/>
    </row>
    <row r="19" spans="1:7" ht="15.75" x14ac:dyDescent="0.25">
      <c r="A19" s="54"/>
      <c r="B19" s="55" t="s">
        <v>42</v>
      </c>
      <c r="C19" s="42">
        <f>+'Formato Propuesta año 2038 (B2)'!AC30</f>
        <v>34972051.160596661</v>
      </c>
      <c r="D19" s="56">
        <v>1</v>
      </c>
      <c r="E19" s="168">
        <f>+C19</f>
        <v>34972051.160596661</v>
      </c>
      <c r="F19" s="40"/>
    </row>
    <row r="20" spans="1:7" ht="15.75" x14ac:dyDescent="0.25">
      <c r="A20" s="57"/>
      <c r="B20" s="55" t="s">
        <v>43</v>
      </c>
      <c r="C20" s="42">
        <f>+'Formato Propuesta año 2038 (B2)'!AC34</f>
        <v>33309037.817143969</v>
      </c>
      <c r="D20" s="56">
        <v>1</v>
      </c>
      <c r="E20" s="168">
        <f t="shared" si="0"/>
        <v>33309037.817143969</v>
      </c>
      <c r="F20" s="40"/>
    </row>
    <row r="21" spans="1:7" ht="15.75" x14ac:dyDescent="0.25">
      <c r="A21" s="57"/>
      <c r="B21" s="55" t="s">
        <v>45</v>
      </c>
      <c r="C21" s="42">
        <f>+'Formato Propuesta año 2038 (B2)'!AC38</f>
        <v>34414921.829341546</v>
      </c>
      <c r="D21" s="56">
        <v>1</v>
      </c>
      <c r="E21" s="168">
        <f t="shared" si="0"/>
        <v>34414921.829341546</v>
      </c>
      <c r="F21" s="40"/>
    </row>
    <row r="22" spans="1:7" ht="15.75" x14ac:dyDescent="0.25">
      <c r="A22" s="57"/>
      <c r="B22" s="55" t="s">
        <v>46</v>
      </c>
      <c r="C22" s="42">
        <f>+'Formato Propuesta año 2038 (B2)'!AC42</f>
        <v>34602328.171455026</v>
      </c>
      <c r="D22" s="56">
        <v>1</v>
      </c>
      <c r="E22" s="168">
        <f t="shared" si="0"/>
        <v>34602328.171455026</v>
      </c>
      <c r="F22" s="40"/>
    </row>
    <row r="23" spans="1:7" ht="15.75" x14ac:dyDescent="0.25">
      <c r="A23" s="57"/>
      <c r="B23" s="55" t="s">
        <v>47</v>
      </c>
      <c r="C23" s="42">
        <f>+'Formato Propuesta año 2038 (B2)'!AC46</f>
        <v>34106872.790337875</v>
      </c>
      <c r="D23" s="56">
        <v>1</v>
      </c>
      <c r="E23" s="168">
        <f t="shared" si="0"/>
        <v>34106872.790337875</v>
      </c>
      <c r="F23" s="40"/>
    </row>
    <row r="24" spans="1:7" ht="15.75" x14ac:dyDescent="0.25">
      <c r="A24" s="57"/>
      <c r="B24" s="55" t="s">
        <v>48</v>
      </c>
      <c r="C24" s="42">
        <f>+'Formato Propuesta año 2038 (B2)'!AC50</f>
        <v>35132970.492928185</v>
      </c>
      <c r="D24" s="56">
        <v>1</v>
      </c>
      <c r="E24" s="168">
        <f t="shared" si="0"/>
        <v>35132970.492928185</v>
      </c>
      <c r="F24" s="40"/>
    </row>
    <row r="25" spans="1:7" ht="15.75" x14ac:dyDescent="0.25">
      <c r="A25" s="57"/>
      <c r="B25" s="55" t="s">
        <v>49</v>
      </c>
      <c r="C25" s="42">
        <f>+'Formato Propuesta año 2038 (B2)'!AC54</f>
        <v>34174111.056227624</v>
      </c>
      <c r="D25" s="56">
        <v>1</v>
      </c>
      <c r="E25" s="168">
        <f t="shared" si="0"/>
        <v>34174111.056227624</v>
      </c>
      <c r="F25" s="40"/>
    </row>
    <row r="26" spans="1:7" ht="15.75" x14ac:dyDescent="0.25">
      <c r="A26" s="57"/>
      <c r="B26" s="55" t="s">
        <v>50</v>
      </c>
      <c r="C26" s="42">
        <f>+'Formato Propuesta año 2038 (B2)'!AC58</f>
        <v>34260078.187766656</v>
      </c>
      <c r="D26" s="56">
        <v>1</v>
      </c>
      <c r="E26" s="168">
        <f t="shared" si="0"/>
        <v>34260078.187766656</v>
      </c>
      <c r="F26" s="40"/>
    </row>
    <row r="27" spans="1:7" ht="15" x14ac:dyDescent="0.25">
      <c r="B27" s="58" t="s">
        <v>34</v>
      </c>
      <c r="C27" s="42">
        <f>SUM(C15:C26)</f>
        <v>410551623.4837954</v>
      </c>
      <c r="D27" s="60"/>
      <c r="E27" s="170">
        <f>SUM(E15:E26)</f>
        <v>410551623.4837954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  <row r="1048576" spans="3:3" ht="15" x14ac:dyDescent="0.25">
      <c r="C1048576" s="42">
        <f>+'Formato Propuesta año 2024 (B2)'!AC1048524</f>
        <v>0</v>
      </c>
    </row>
  </sheetData>
  <sheetProtection selectLockedCells="1"/>
  <mergeCells count="8">
    <mergeCell ref="B35:F37"/>
    <mergeCell ref="B38:F38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28F9D-8B46-40F6-B38F-6AB9579C9269}">
  <sheetPr>
    <tabColor rgb="FF00B050"/>
    <pageSetUpPr fitToPage="1"/>
  </sheetPr>
  <dimension ref="A1:H43"/>
  <sheetViews>
    <sheetView showGridLines="0" zoomScale="70" zoomScaleNormal="70" zoomScaleSheetLayoutView="100" workbookViewId="0">
      <selection activeCell="C26" sqref="C26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127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v>215906004.7402156</v>
      </c>
      <c r="D15" s="56">
        <v>1</v>
      </c>
      <c r="E15" s="168">
        <v>215906004.7402156</v>
      </c>
      <c r="F15" s="40"/>
    </row>
    <row r="16" spans="1:8" ht="15.75" x14ac:dyDescent="0.25">
      <c r="A16" s="54"/>
      <c r="B16" s="55" t="s">
        <v>39</v>
      </c>
      <c r="C16" s="42">
        <v>225136200.96611172</v>
      </c>
      <c r="D16" s="56">
        <v>1</v>
      </c>
      <c r="E16" s="168">
        <v>225136200.96611172</v>
      </c>
      <c r="F16" s="40"/>
    </row>
    <row r="17" spans="1:7" ht="15.75" x14ac:dyDescent="0.25">
      <c r="A17" s="54"/>
      <c r="B17" s="55" t="s">
        <v>40</v>
      </c>
      <c r="C17" s="42">
        <v>236430338.74807775</v>
      </c>
      <c r="D17" s="56">
        <v>1</v>
      </c>
      <c r="E17" s="168">
        <v>236430338.74807775</v>
      </c>
      <c r="F17" s="40"/>
    </row>
    <row r="18" spans="1:7" ht="15.75" x14ac:dyDescent="0.25">
      <c r="A18" s="54"/>
      <c r="B18" s="55" t="s">
        <v>41</v>
      </c>
      <c r="C18" s="42">
        <v>230662029.47236508</v>
      </c>
      <c r="D18" s="56">
        <v>1</v>
      </c>
      <c r="E18" s="168">
        <v>230662029.47236508</v>
      </c>
      <c r="F18" s="40"/>
    </row>
    <row r="19" spans="1:7" ht="15.75" x14ac:dyDescent="0.25">
      <c r="A19" s="54"/>
      <c r="B19" s="55" t="s">
        <v>42</v>
      </c>
      <c r="C19" s="42">
        <v>257248540.18153727</v>
      </c>
      <c r="D19" s="56">
        <v>1</v>
      </c>
      <c r="E19" s="168">
        <v>257248540.18153727</v>
      </c>
      <c r="F19" s="40"/>
    </row>
    <row r="20" spans="1:7" ht="15.75" x14ac:dyDescent="0.25">
      <c r="A20" s="57"/>
      <c r="B20" s="55" t="s">
        <v>43</v>
      </c>
      <c r="C20" s="42">
        <v>233878108.85664979</v>
      </c>
      <c r="D20" s="56">
        <v>1</v>
      </c>
      <c r="E20" s="168">
        <v>233878108.85664979</v>
      </c>
      <c r="F20" s="40"/>
    </row>
    <row r="21" spans="1:7" ht="15.75" x14ac:dyDescent="0.25">
      <c r="A21" s="57"/>
      <c r="B21" s="55" t="s">
        <v>45</v>
      </c>
      <c r="C21" s="42">
        <v>227036319.94266298</v>
      </c>
      <c r="D21" s="56">
        <v>1</v>
      </c>
      <c r="E21" s="168">
        <v>227036319.94266298</v>
      </c>
      <c r="F21" s="40"/>
    </row>
    <row r="22" spans="1:7" ht="15.75" x14ac:dyDescent="0.25">
      <c r="A22" s="57"/>
      <c r="B22" s="55" t="s">
        <v>46</v>
      </c>
      <c r="C22" s="42">
        <v>250013446.2131595</v>
      </c>
      <c r="D22" s="56">
        <v>1</v>
      </c>
      <c r="E22" s="168">
        <v>250013446.2131595</v>
      </c>
      <c r="F22" s="40"/>
    </row>
    <row r="23" spans="1:7" ht="15.75" x14ac:dyDescent="0.25">
      <c r="A23" s="57"/>
      <c r="B23" s="55" t="s">
        <v>47</v>
      </c>
      <c r="C23" s="42">
        <v>230405554.17979354</v>
      </c>
      <c r="D23" s="56">
        <v>1</v>
      </c>
      <c r="E23" s="168">
        <v>230405554.17979354</v>
      </c>
      <c r="F23" s="40"/>
    </row>
    <row r="24" spans="1:7" ht="15.75" x14ac:dyDescent="0.25">
      <c r="A24" s="57"/>
      <c r="B24" s="55" t="s">
        <v>48</v>
      </c>
      <c r="C24" s="42">
        <v>241370188.63111311</v>
      </c>
      <c r="D24" s="56">
        <v>1</v>
      </c>
      <c r="E24" s="168">
        <v>241370188.63111311</v>
      </c>
      <c r="F24" s="40"/>
    </row>
    <row r="25" spans="1:7" ht="15.75" x14ac:dyDescent="0.25">
      <c r="A25" s="57"/>
      <c r="B25" s="55" t="s">
        <v>49</v>
      </c>
      <c r="C25" s="42">
        <v>236944062.11134899</v>
      </c>
      <c r="D25" s="56">
        <v>1</v>
      </c>
      <c r="E25" s="168">
        <v>236944062.11134899</v>
      </c>
      <c r="F25" s="40"/>
    </row>
    <row r="26" spans="1:7" ht="15.75" x14ac:dyDescent="0.25">
      <c r="A26" s="57"/>
      <c r="B26" s="55" t="s">
        <v>50</v>
      </c>
      <c r="C26" s="42">
        <v>232268929.43448138</v>
      </c>
      <c r="D26" s="56">
        <v>1</v>
      </c>
      <c r="E26" s="168">
        <v>232268929.43448138</v>
      </c>
      <c r="F26" s="40"/>
    </row>
    <row r="27" spans="1:7" ht="15" x14ac:dyDescent="0.25">
      <c r="B27" s="58" t="s">
        <v>34</v>
      </c>
      <c r="C27" s="59">
        <v>2817299723.4775171</v>
      </c>
      <c r="D27" s="60"/>
      <c r="E27" s="170">
        <v>2817299723.4775171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</sheetData>
  <sheetProtection selectLockedCells="1"/>
  <mergeCells count="8">
    <mergeCell ref="B38:F38"/>
    <mergeCell ref="B35:F37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E6446-72E9-4462-BF20-61A5C64B4127}">
  <sheetPr>
    <tabColor theme="3" tint="0.39997558519241921"/>
    <pageSetUpPr fitToPage="1"/>
  </sheetPr>
  <dimension ref="A1:AG61"/>
  <sheetViews>
    <sheetView showGridLines="0" zoomScale="90" workbookViewId="0">
      <pane xSplit="4" ySplit="10" topLeftCell="E11" activePane="bottomRight" state="frozen"/>
      <selection activeCell="E24" sqref="E24"/>
      <selection pane="topRight" activeCell="E24" sqref="E24"/>
      <selection pane="bottomLeft" activeCell="E24" sqref="E24"/>
      <selection pane="bottomRight" activeCell="E24" sqref="E24"/>
    </sheetView>
  </sheetViews>
  <sheetFormatPr baseColWidth="10" defaultColWidth="0" defaultRowHeight="12.75" x14ac:dyDescent="0.2"/>
  <cols>
    <col min="1" max="1" width="7.85546875" style="206" customWidth="1"/>
    <col min="2" max="2" width="15.5703125" style="206" customWidth="1"/>
    <col min="3" max="3" width="9.28515625" style="206" customWidth="1"/>
    <col min="4" max="4" width="12.7109375" style="206" customWidth="1"/>
    <col min="5" max="11" width="14.42578125" style="206" hidden="1" customWidth="1"/>
    <col min="12" max="21" width="14.42578125" style="206" bestFit="1" customWidth="1"/>
    <col min="22" max="22" width="14.42578125" style="206" hidden="1" customWidth="1"/>
    <col min="23" max="24" width="17.5703125" style="206" hidden="1" customWidth="1"/>
    <col min="25" max="25" width="14.42578125" style="206" hidden="1" customWidth="1"/>
    <col min="26" max="26" width="17.140625" style="206" hidden="1" customWidth="1"/>
    <col min="27" max="28" width="14.42578125" style="206" hidden="1" customWidth="1"/>
    <col min="29" max="29" width="17.7109375" style="206" customWidth="1"/>
    <col min="30" max="30" width="19.85546875" style="206" customWidth="1"/>
    <col min="31" max="31" width="3.42578125" style="206" hidden="1" customWidth="1"/>
    <col min="32" max="32" width="5.28515625" style="206" hidden="1" customWidth="1"/>
    <col min="33" max="33" width="9.85546875" style="206" hidden="1" customWidth="1"/>
    <col min="34" max="16384" width="3.42578125" style="206" hidden="1"/>
  </cols>
  <sheetData>
    <row r="1" spans="1:33" ht="16.5" x14ac:dyDescent="0.2">
      <c r="A1" s="79" t="s">
        <v>79</v>
      </c>
    </row>
    <row r="2" spans="1:33" ht="16.5" x14ac:dyDescent="0.2">
      <c r="A2" s="79" t="s">
        <v>55</v>
      </c>
      <c r="C2" s="80"/>
      <c r="D2" s="201"/>
      <c r="E2" s="201"/>
      <c r="F2" s="201"/>
    </row>
    <row r="3" spans="1:33" ht="16.5" x14ac:dyDescent="0.2">
      <c r="A3" s="79" t="s">
        <v>56</v>
      </c>
      <c r="C3" s="80"/>
      <c r="D3" s="82" t="s">
        <v>129</v>
      </c>
      <c r="E3" s="81"/>
      <c r="F3" s="81"/>
    </row>
    <row r="4" spans="1:33" ht="16.5" x14ac:dyDescent="0.2">
      <c r="A4" s="79" t="s">
        <v>57</v>
      </c>
      <c r="C4" s="80"/>
      <c r="D4" s="2"/>
      <c r="E4" s="81"/>
      <c r="F4" s="81"/>
      <c r="H4" s="207"/>
    </row>
    <row r="5" spans="1:33" ht="16.5" x14ac:dyDescent="0.2">
      <c r="A5" s="79" t="s">
        <v>59</v>
      </c>
      <c r="C5" s="80"/>
      <c r="D5" s="2"/>
      <c r="E5" s="81"/>
      <c r="F5" s="81"/>
    </row>
    <row r="6" spans="1:33" ht="16.5" x14ac:dyDescent="0.2">
      <c r="A6" s="79" t="s">
        <v>28</v>
      </c>
      <c r="C6" s="80"/>
      <c r="D6" s="154">
        <v>2024</v>
      </c>
      <c r="E6" s="84"/>
      <c r="F6" s="84"/>
    </row>
    <row r="7" spans="1:33" ht="16.5" x14ac:dyDescent="0.2">
      <c r="A7" s="79" t="s">
        <v>29</v>
      </c>
      <c r="C7" s="80"/>
      <c r="D7" s="161" t="s">
        <v>94</v>
      </c>
      <c r="E7" s="81"/>
      <c r="F7" s="81"/>
    </row>
    <row r="8" spans="1:33" ht="13.5" customHeight="1" x14ac:dyDescent="0.25">
      <c r="A8" s="87" t="s">
        <v>60</v>
      </c>
      <c r="D8" s="85" t="s">
        <v>38</v>
      </c>
    </row>
    <row r="9" spans="1:33" ht="16.5" thickBot="1" x14ac:dyDescent="0.25">
      <c r="C9" s="199"/>
      <c r="D9" s="199"/>
    </row>
    <row r="10" spans="1:33" s="208" customFormat="1" ht="32.25" thickBot="1" x14ac:dyDescent="0.25">
      <c r="A10" s="3" t="s">
        <v>126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45292</v>
      </c>
      <c r="B11" s="202">
        <v>64665744.750631005</v>
      </c>
      <c r="C11" s="94" t="s">
        <v>35</v>
      </c>
      <c r="D11" s="95">
        <v>21</v>
      </c>
      <c r="E11" s="148"/>
      <c r="F11" s="149"/>
      <c r="G11" s="149"/>
      <c r="H11" s="149"/>
      <c r="I11" s="149"/>
      <c r="J11" s="149"/>
      <c r="K11" s="149"/>
      <c r="L11" s="149">
        <v>208599.17661493874</v>
      </c>
      <c r="M11" s="149">
        <v>208599.17661493874</v>
      </c>
      <c r="N11" s="149">
        <v>208599.17661493874</v>
      </c>
      <c r="O11" s="149">
        <v>208599.17661493874</v>
      </c>
      <c r="P11" s="149">
        <v>208599.17661493874</v>
      </c>
      <c r="Q11" s="149">
        <v>208599.17661493874</v>
      </c>
      <c r="R11" s="149">
        <v>208599.17661493874</v>
      </c>
      <c r="S11" s="149">
        <v>208599.17661493874</v>
      </c>
      <c r="T11" s="149">
        <v>208599.17661493874</v>
      </c>
      <c r="U11" s="149">
        <v>208599.17661493874</v>
      </c>
      <c r="V11" s="149"/>
      <c r="W11" s="149"/>
      <c r="X11" s="149"/>
      <c r="Y11" s="149"/>
      <c r="Z11" s="149"/>
      <c r="AA11" s="149"/>
      <c r="AB11" s="149"/>
      <c r="AC11" s="151">
        <v>43805827.089137137</v>
      </c>
      <c r="AF11" s="206" t="s">
        <v>1</v>
      </c>
      <c r="AG11" s="206">
        <v>1</v>
      </c>
    </row>
    <row r="12" spans="1:33" ht="15" x14ac:dyDescent="0.2">
      <c r="A12" s="191"/>
      <c r="B12" s="194"/>
      <c r="C12" s="100" t="s">
        <v>36</v>
      </c>
      <c r="D12" s="101">
        <v>4</v>
      </c>
      <c r="E12" s="145"/>
      <c r="F12" s="146"/>
      <c r="G12" s="146"/>
      <c r="H12" s="146"/>
      <c r="I12" s="146"/>
      <c r="J12" s="146"/>
      <c r="K12" s="146"/>
      <c r="L12" s="146">
        <v>208599.17661493874</v>
      </c>
      <c r="M12" s="146">
        <v>208599.17661493874</v>
      </c>
      <c r="N12" s="146">
        <v>208599.17661493874</v>
      </c>
      <c r="O12" s="146">
        <v>208599.17661493874</v>
      </c>
      <c r="P12" s="146">
        <v>208599.17661493874</v>
      </c>
      <c r="Q12" s="146">
        <v>208599.17661493874</v>
      </c>
      <c r="R12" s="146">
        <v>208599.17661493874</v>
      </c>
      <c r="S12" s="146">
        <v>208599.17661493874</v>
      </c>
      <c r="T12" s="146">
        <v>208599.17661493874</v>
      </c>
      <c r="U12" s="146">
        <v>208599.17661493874</v>
      </c>
      <c r="V12" s="146"/>
      <c r="W12" s="146"/>
      <c r="X12" s="146"/>
      <c r="Y12" s="146"/>
      <c r="Z12" s="146"/>
      <c r="AA12" s="146"/>
      <c r="AB12" s="146"/>
      <c r="AC12" s="152">
        <v>8343967.0645975498</v>
      </c>
      <c r="AF12" s="206" t="s">
        <v>3</v>
      </c>
      <c r="AG12" s="206">
        <v>1</v>
      </c>
    </row>
    <row r="13" spans="1:33" ht="15" x14ac:dyDescent="0.2">
      <c r="A13" s="191"/>
      <c r="B13" s="194"/>
      <c r="C13" s="106" t="s">
        <v>37</v>
      </c>
      <c r="D13" s="107">
        <v>6</v>
      </c>
      <c r="E13" s="143"/>
      <c r="F13" s="143"/>
      <c r="G13" s="143"/>
      <c r="H13" s="143"/>
      <c r="I13" s="143"/>
      <c r="J13" s="143"/>
      <c r="K13" s="143"/>
      <c r="L13" s="143">
        <v>208599.17661493874</v>
      </c>
      <c r="M13" s="143">
        <v>208599.17661493874</v>
      </c>
      <c r="N13" s="143">
        <v>208599.17661493874</v>
      </c>
      <c r="O13" s="143">
        <v>208599.17661493874</v>
      </c>
      <c r="P13" s="143">
        <v>208599.17661493874</v>
      </c>
      <c r="Q13" s="143">
        <v>208599.17661493874</v>
      </c>
      <c r="R13" s="143">
        <v>208599.17661493874</v>
      </c>
      <c r="S13" s="143">
        <v>208599.17661493874</v>
      </c>
      <c r="T13" s="143">
        <v>208599.17661493874</v>
      </c>
      <c r="U13" s="143">
        <v>208599.17661493874</v>
      </c>
      <c r="V13" s="143"/>
      <c r="W13" s="143"/>
      <c r="X13" s="143"/>
      <c r="Y13" s="143"/>
      <c r="Z13" s="143"/>
      <c r="AA13" s="143"/>
      <c r="AB13" s="143"/>
      <c r="AC13" s="153">
        <v>12515950.596896324</v>
      </c>
      <c r="AF13" s="206" t="s">
        <v>2</v>
      </c>
      <c r="AG13" s="206">
        <v>1</v>
      </c>
    </row>
    <row r="14" spans="1:33" ht="15.75" thickBot="1" x14ac:dyDescent="0.25">
      <c r="A14" s="192"/>
      <c r="B14" s="195"/>
      <c r="C14" s="122" t="s">
        <v>34</v>
      </c>
      <c r="D14" s="123">
        <v>31</v>
      </c>
      <c r="E14" s="109"/>
      <c r="F14" s="109"/>
      <c r="G14" s="109"/>
      <c r="H14" s="109"/>
      <c r="I14" s="109"/>
      <c r="J14" s="109"/>
      <c r="K14" s="109"/>
      <c r="L14" s="109">
        <v>6466574.4750631014</v>
      </c>
      <c r="M14" s="109">
        <v>6466574.4750631014</v>
      </c>
      <c r="N14" s="109">
        <v>6466574.4750631014</v>
      </c>
      <c r="O14" s="109">
        <v>6466574.4750631014</v>
      </c>
      <c r="P14" s="109">
        <v>6466574.4750631014</v>
      </c>
      <c r="Q14" s="109">
        <v>6466574.4750631014</v>
      </c>
      <c r="R14" s="109">
        <v>6466574.4750631014</v>
      </c>
      <c r="S14" s="109">
        <v>6466574.4750631014</v>
      </c>
      <c r="T14" s="109">
        <v>6466574.4750631014</v>
      </c>
      <c r="U14" s="109">
        <v>6466574.4750631014</v>
      </c>
      <c r="V14" s="109"/>
      <c r="W14" s="109"/>
      <c r="X14" s="109"/>
      <c r="Y14" s="109"/>
      <c r="Z14" s="109"/>
      <c r="AA14" s="109"/>
      <c r="AB14" s="142"/>
      <c r="AC14" s="152">
        <v>64665744.750631005</v>
      </c>
      <c r="AD14" s="152"/>
    </row>
    <row r="15" spans="1:33" ht="15" x14ac:dyDescent="0.2">
      <c r="A15" s="191">
        <v>45323</v>
      </c>
      <c r="B15" s="202">
        <v>63964255.566093214</v>
      </c>
      <c r="C15" s="94" t="s">
        <v>35</v>
      </c>
      <c r="D15" s="95">
        <v>21</v>
      </c>
      <c r="E15" s="148"/>
      <c r="F15" s="149"/>
      <c r="G15" s="149"/>
      <c r="H15" s="149"/>
      <c r="I15" s="149"/>
      <c r="J15" s="149"/>
      <c r="K15" s="149"/>
      <c r="L15" s="149">
        <v>220566.39850376968</v>
      </c>
      <c r="M15" s="149">
        <v>220566.39850376968</v>
      </c>
      <c r="N15" s="149">
        <v>220566.39850376968</v>
      </c>
      <c r="O15" s="149">
        <v>220566.39850376968</v>
      </c>
      <c r="P15" s="149">
        <v>220566.39850376968</v>
      </c>
      <c r="Q15" s="149">
        <v>220566.39850376968</v>
      </c>
      <c r="R15" s="149">
        <v>220566.39850376968</v>
      </c>
      <c r="S15" s="149">
        <v>220566.39850376968</v>
      </c>
      <c r="T15" s="149">
        <v>220566.39850376968</v>
      </c>
      <c r="U15" s="149">
        <v>220566.39850376968</v>
      </c>
      <c r="V15" s="149"/>
      <c r="W15" s="149"/>
      <c r="X15" s="149"/>
      <c r="Y15" s="149"/>
      <c r="Z15" s="149"/>
      <c r="AA15" s="149"/>
      <c r="AB15" s="149"/>
      <c r="AC15" s="151">
        <v>46318943.685791634</v>
      </c>
      <c r="AF15" s="206" t="s">
        <v>1</v>
      </c>
      <c r="AG15" s="206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/>
      <c r="F16" s="146"/>
      <c r="G16" s="146"/>
      <c r="H16" s="146"/>
      <c r="I16" s="146"/>
      <c r="J16" s="146"/>
      <c r="K16" s="146"/>
      <c r="L16" s="146">
        <v>220566.39850376968</v>
      </c>
      <c r="M16" s="146">
        <v>220566.39850376968</v>
      </c>
      <c r="N16" s="146">
        <v>220566.39850376968</v>
      </c>
      <c r="O16" s="146">
        <v>220566.39850376968</v>
      </c>
      <c r="P16" s="146">
        <v>220566.39850376968</v>
      </c>
      <c r="Q16" s="146">
        <v>220566.39850376968</v>
      </c>
      <c r="R16" s="146">
        <v>220566.39850376968</v>
      </c>
      <c r="S16" s="146">
        <v>220566.39850376968</v>
      </c>
      <c r="T16" s="146">
        <v>220566.39850376968</v>
      </c>
      <c r="U16" s="146">
        <v>220566.39850376968</v>
      </c>
      <c r="V16" s="146"/>
      <c r="W16" s="146"/>
      <c r="X16" s="146"/>
      <c r="Y16" s="146"/>
      <c r="Z16" s="146"/>
      <c r="AA16" s="146"/>
      <c r="AB16" s="146"/>
      <c r="AC16" s="152">
        <v>8822655.9401507881</v>
      </c>
      <c r="AF16" s="206" t="s">
        <v>3</v>
      </c>
      <c r="AG16" s="206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/>
      <c r="F17" s="143"/>
      <c r="G17" s="143"/>
      <c r="H17" s="143"/>
      <c r="I17" s="143"/>
      <c r="J17" s="143"/>
      <c r="K17" s="143"/>
      <c r="L17" s="143">
        <v>220566.39850376968</v>
      </c>
      <c r="M17" s="143">
        <v>220566.39850376968</v>
      </c>
      <c r="N17" s="143">
        <v>220566.39850376968</v>
      </c>
      <c r="O17" s="143">
        <v>220566.39850376968</v>
      </c>
      <c r="P17" s="143">
        <v>220566.39850376968</v>
      </c>
      <c r="Q17" s="143">
        <v>220566.39850376968</v>
      </c>
      <c r="R17" s="143">
        <v>220566.39850376968</v>
      </c>
      <c r="S17" s="143">
        <v>220566.39850376968</v>
      </c>
      <c r="T17" s="143">
        <v>220566.39850376968</v>
      </c>
      <c r="U17" s="143">
        <v>220566.39850376968</v>
      </c>
      <c r="V17" s="143"/>
      <c r="W17" s="143"/>
      <c r="X17" s="143"/>
      <c r="Y17" s="143"/>
      <c r="Z17" s="143"/>
      <c r="AA17" s="143"/>
      <c r="AB17" s="143"/>
      <c r="AC17" s="153">
        <v>8822655.9401507881</v>
      </c>
      <c r="AF17" s="206" t="s">
        <v>2</v>
      </c>
      <c r="AG17" s="206">
        <v>2</v>
      </c>
    </row>
    <row r="18" spans="1:33" ht="15.75" thickBot="1" x14ac:dyDescent="0.25">
      <c r="A18" s="192"/>
      <c r="B18" s="195"/>
      <c r="C18" s="112" t="s">
        <v>34</v>
      </c>
      <c r="D18" s="113">
        <v>29</v>
      </c>
      <c r="E18" s="109"/>
      <c r="F18" s="109"/>
      <c r="G18" s="109"/>
      <c r="H18" s="109"/>
      <c r="I18" s="109"/>
      <c r="J18" s="109"/>
      <c r="K18" s="109"/>
      <c r="L18" s="109">
        <v>6396425.5566093205</v>
      </c>
      <c r="M18" s="109">
        <v>6396425.5566093205</v>
      </c>
      <c r="N18" s="109">
        <v>6396425.5566093205</v>
      </c>
      <c r="O18" s="109">
        <v>6396425.5566093205</v>
      </c>
      <c r="P18" s="109">
        <v>6396425.5566093205</v>
      </c>
      <c r="Q18" s="109">
        <v>6396425.5566093205</v>
      </c>
      <c r="R18" s="109">
        <v>6396425.5566093205</v>
      </c>
      <c r="S18" s="109">
        <v>6396425.5566093205</v>
      </c>
      <c r="T18" s="109">
        <v>6396425.5566093205</v>
      </c>
      <c r="U18" s="109">
        <v>6396425.5566093205</v>
      </c>
      <c r="V18" s="109"/>
      <c r="W18" s="109"/>
      <c r="X18" s="109"/>
      <c r="Y18" s="109"/>
      <c r="Z18" s="109"/>
      <c r="AA18" s="109"/>
      <c r="AB18" s="142"/>
      <c r="AC18" s="152">
        <v>63964255.566093214</v>
      </c>
      <c r="AD18" s="152"/>
    </row>
    <row r="19" spans="1:33" ht="15" x14ac:dyDescent="0.2">
      <c r="A19" s="193">
        <v>45352</v>
      </c>
      <c r="B19" s="202">
        <v>74173112.647913784</v>
      </c>
      <c r="C19" s="94" t="s">
        <v>35</v>
      </c>
      <c r="D19" s="95">
        <v>18</v>
      </c>
      <c r="E19" s="148"/>
      <c r="F19" s="149"/>
      <c r="G19" s="149"/>
      <c r="H19" s="149"/>
      <c r="I19" s="149"/>
      <c r="J19" s="149"/>
      <c r="K19" s="149"/>
      <c r="L19" s="149">
        <v>239268.1053158509</v>
      </c>
      <c r="M19" s="149">
        <v>239268.1053158509</v>
      </c>
      <c r="N19" s="149">
        <v>239268.1053158509</v>
      </c>
      <c r="O19" s="149">
        <v>239268.1053158509</v>
      </c>
      <c r="P19" s="149">
        <v>239268.1053158509</v>
      </c>
      <c r="Q19" s="149">
        <v>239268.1053158509</v>
      </c>
      <c r="R19" s="149">
        <v>239268.1053158509</v>
      </c>
      <c r="S19" s="149">
        <v>239268.1053158509</v>
      </c>
      <c r="T19" s="149">
        <v>239268.1053158509</v>
      </c>
      <c r="U19" s="149">
        <v>239268.1053158509</v>
      </c>
      <c r="V19" s="149"/>
      <c r="W19" s="149"/>
      <c r="X19" s="149"/>
      <c r="Y19" s="149"/>
      <c r="Z19" s="149"/>
      <c r="AA19" s="149"/>
      <c r="AB19" s="149"/>
      <c r="AC19" s="151">
        <v>43068258.956853166</v>
      </c>
      <c r="AF19" s="206" t="s">
        <v>1</v>
      </c>
      <c r="AG19" s="206">
        <v>3</v>
      </c>
    </row>
    <row r="20" spans="1:33" ht="15" x14ac:dyDescent="0.2">
      <c r="A20" s="191"/>
      <c r="B20" s="194"/>
      <c r="C20" s="100" t="s">
        <v>36</v>
      </c>
      <c r="D20" s="101">
        <v>5</v>
      </c>
      <c r="E20" s="145"/>
      <c r="F20" s="146"/>
      <c r="G20" s="146"/>
      <c r="H20" s="146"/>
      <c r="I20" s="146"/>
      <c r="J20" s="146"/>
      <c r="K20" s="146"/>
      <c r="L20" s="146">
        <v>239268.1053158509</v>
      </c>
      <c r="M20" s="146">
        <v>239268.1053158509</v>
      </c>
      <c r="N20" s="146">
        <v>239268.1053158509</v>
      </c>
      <c r="O20" s="146">
        <v>239268.1053158509</v>
      </c>
      <c r="P20" s="146">
        <v>239268.1053158509</v>
      </c>
      <c r="Q20" s="146">
        <v>239268.1053158509</v>
      </c>
      <c r="R20" s="146">
        <v>239268.1053158509</v>
      </c>
      <c r="S20" s="146">
        <v>239268.1053158509</v>
      </c>
      <c r="T20" s="146">
        <v>239268.1053158509</v>
      </c>
      <c r="U20" s="146">
        <v>239268.1053158509</v>
      </c>
      <c r="V20" s="146"/>
      <c r="W20" s="146"/>
      <c r="X20" s="146"/>
      <c r="Y20" s="146"/>
      <c r="Z20" s="146"/>
      <c r="AA20" s="146"/>
      <c r="AB20" s="146"/>
      <c r="AC20" s="152">
        <v>11963405.265792545</v>
      </c>
      <c r="AF20" s="206" t="s">
        <v>3</v>
      </c>
      <c r="AG20" s="206">
        <v>3</v>
      </c>
    </row>
    <row r="21" spans="1:33" ht="15" x14ac:dyDescent="0.2">
      <c r="A21" s="191"/>
      <c r="B21" s="194"/>
      <c r="C21" s="106" t="s">
        <v>37</v>
      </c>
      <c r="D21" s="107">
        <v>8</v>
      </c>
      <c r="E21" s="143"/>
      <c r="F21" s="143"/>
      <c r="G21" s="143"/>
      <c r="H21" s="143"/>
      <c r="I21" s="143"/>
      <c r="J21" s="143"/>
      <c r="K21" s="143"/>
      <c r="L21" s="143">
        <v>239268.1053158509</v>
      </c>
      <c r="M21" s="143">
        <v>239268.1053158509</v>
      </c>
      <c r="N21" s="143">
        <v>239268.1053158509</v>
      </c>
      <c r="O21" s="143">
        <v>239268.1053158509</v>
      </c>
      <c r="P21" s="143">
        <v>239268.1053158509</v>
      </c>
      <c r="Q21" s="143">
        <v>239268.1053158509</v>
      </c>
      <c r="R21" s="143">
        <v>239268.1053158509</v>
      </c>
      <c r="S21" s="143">
        <v>239268.1053158509</v>
      </c>
      <c r="T21" s="143">
        <v>239268.1053158509</v>
      </c>
      <c r="U21" s="143">
        <v>239268.1053158509</v>
      </c>
      <c r="V21" s="143"/>
      <c r="W21" s="143"/>
      <c r="X21" s="143"/>
      <c r="Y21" s="143"/>
      <c r="Z21" s="143"/>
      <c r="AA21" s="143"/>
      <c r="AB21" s="143"/>
      <c r="AC21" s="153">
        <v>19141448.425268073</v>
      </c>
      <c r="AF21" s="206" t="s">
        <v>2</v>
      </c>
      <c r="AG21" s="206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/>
      <c r="F22" s="109"/>
      <c r="G22" s="109"/>
      <c r="H22" s="109"/>
      <c r="I22" s="109"/>
      <c r="J22" s="109"/>
      <c r="K22" s="109"/>
      <c r="L22" s="109">
        <v>7417311.2647913778</v>
      </c>
      <c r="M22" s="109">
        <v>7417311.2647913778</v>
      </c>
      <c r="N22" s="109">
        <v>7417311.2647913778</v>
      </c>
      <c r="O22" s="109">
        <v>7417311.2647913778</v>
      </c>
      <c r="P22" s="109">
        <v>7417311.2647913778</v>
      </c>
      <c r="Q22" s="109">
        <v>7417311.2647913778</v>
      </c>
      <c r="R22" s="109">
        <v>7417311.2647913778</v>
      </c>
      <c r="S22" s="109">
        <v>7417311.2647913778</v>
      </c>
      <c r="T22" s="109">
        <v>7417311.2647913778</v>
      </c>
      <c r="U22" s="109">
        <v>7417311.2647913778</v>
      </c>
      <c r="V22" s="109"/>
      <c r="W22" s="109"/>
      <c r="X22" s="109"/>
      <c r="Y22" s="109"/>
      <c r="Z22" s="109"/>
      <c r="AA22" s="109"/>
      <c r="AB22" s="142"/>
      <c r="AC22" s="152">
        <v>74173112.647913784</v>
      </c>
      <c r="AD22" s="152"/>
    </row>
    <row r="23" spans="1:33" ht="15" x14ac:dyDescent="0.2">
      <c r="A23" s="191">
        <v>45383</v>
      </c>
      <c r="B23" s="202">
        <v>63092058.01827313</v>
      </c>
      <c r="C23" s="94" t="s">
        <v>35</v>
      </c>
      <c r="D23" s="95">
        <v>22</v>
      </c>
      <c r="E23" s="148"/>
      <c r="F23" s="149"/>
      <c r="G23" s="149"/>
      <c r="H23" s="149"/>
      <c r="I23" s="149"/>
      <c r="J23" s="149"/>
      <c r="K23" s="149"/>
      <c r="L23" s="149">
        <v>210306.86006091037</v>
      </c>
      <c r="M23" s="149">
        <v>210306.86006091037</v>
      </c>
      <c r="N23" s="149">
        <v>210306.86006091037</v>
      </c>
      <c r="O23" s="149">
        <v>210306.86006091037</v>
      </c>
      <c r="P23" s="149">
        <v>210306.86006091037</v>
      </c>
      <c r="Q23" s="149">
        <v>210306.86006091037</v>
      </c>
      <c r="R23" s="149">
        <v>210306.86006091037</v>
      </c>
      <c r="S23" s="149">
        <v>210306.86006091037</v>
      </c>
      <c r="T23" s="149">
        <v>210306.86006091037</v>
      </c>
      <c r="U23" s="149">
        <v>210306.86006091037</v>
      </c>
      <c r="V23" s="149"/>
      <c r="W23" s="149"/>
      <c r="X23" s="149"/>
      <c r="Y23" s="149"/>
      <c r="Z23" s="149"/>
      <c r="AA23" s="149"/>
      <c r="AB23" s="149"/>
      <c r="AC23" s="151">
        <v>46267509.213400289</v>
      </c>
      <c r="AF23" s="206" t="s">
        <v>1</v>
      </c>
      <c r="AG23" s="206">
        <v>4</v>
      </c>
    </row>
    <row r="24" spans="1:33" ht="15" x14ac:dyDescent="0.2">
      <c r="A24" s="191"/>
      <c r="B24" s="194"/>
      <c r="C24" s="100" t="s">
        <v>36</v>
      </c>
      <c r="D24" s="101">
        <v>4</v>
      </c>
      <c r="E24" s="145"/>
      <c r="F24" s="146"/>
      <c r="G24" s="146"/>
      <c r="H24" s="146"/>
      <c r="I24" s="146"/>
      <c r="J24" s="146"/>
      <c r="K24" s="146"/>
      <c r="L24" s="146">
        <v>210306.86006091037</v>
      </c>
      <c r="M24" s="146">
        <v>210306.86006091037</v>
      </c>
      <c r="N24" s="146">
        <v>210306.86006091037</v>
      </c>
      <c r="O24" s="146">
        <v>210306.86006091037</v>
      </c>
      <c r="P24" s="146">
        <v>210306.86006091037</v>
      </c>
      <c r="Q24" s="146">
        <v>210306.86006091037</v>
      </c>
      <c r="R24" s="146">
        <v>210306.86006091037</v>
      </c>
      <c r="S24" s="146">
        <v>210306.86006091037</v>
      </c>
      <c r="T24" s="146">
        <v>210306.86006091037</v>
      </c>
      <c r="U24" s="146">
        <v>210306.86006091037</v>
      </c>
      <c r="V24" s="146"/>
      <c r="W24" s="146"/>
      <c r="X24" s="146"/>
      <c r="Y24" s="146"/>
      <c r="Z24" s="146"/>
      <c r="AA24" s="146"/>
      <c r="AB24" s="146"/>
      <c r="AC24" s="152">
        <v>8412274.4024364166</v>
      </c>
      <c r="AF24" s="206" t="s">
        <v>3</v>
      </c>
      <c r="AG24" s="206">
        <v>4</v>
      </c>
    </row>
    <row r="25" spans="1:33" ht="15" x14ac:dyDescent="0.2">
      <c r="A25" s="191"/>
      <c r="B25" s="194"/>
      <c r="C25" s="106" t="s">
        <v>37</v>
      </c>
      <c r="D25" s="107">
        <v>4</v>
      </c>
      <c r="E25" s="143"/>
      <c r="F25" s="143"/>
      <c r="G25" s="143"/>
      <c r="H25" s="143"/>
      <c r="I25" s="143"/>
      <c r="J25" s="143"/>
      <c r="K25" s="143"/>
      <c r="L25" s="143">
        <v>210306.86006091037</v>
      </c>
      <c r="M25" s="143">
        <v>210306.86006091037</v>
      </c>
      <c r="N25" s="143">
        <v>210306.86006091037</v>
      </c>
      <c r="O25" s="143">
        <v>210306.86006091037</v>
      </c>
      <c r="P25" s="143">
        <v>210306.86006091037</v>
      </c>
      <c r="Q25" s="143">
        <v>210306.86006091037</v>
      </c>
      <c r="R25" s="143">
        <v>210306.86006091037</v>
      </c>
      <c r="S25" s="143">
        <v>210306.86006091037</v>
      </c>
      <c r="T25" s="143">
        <v>210306.86006091037</v>
      </c>
      <c r="U25" s="143">
        <v>210306.86006091037</v>
      </c>
      <c r="V25" s="143"/>
      <c r="W25" s="143"/>
      <c r="X25" s="143"/>
      <c r="Y25" s="143"/>
      <c r="Z25" s="143"/>
      <c r="AA25" s="143"/>
      <c r="AB25" s="143"/>
      <c r="AC25" s="153">
        <v>8412274.4024364166</v>
      </c>
      <c r="AF25" s="206" t="s">
        <v>2</v>
      </c>
      <c r="AG25" s="206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/>
      <c r="F26" s="109"/>
      <c r="G26" s="109"/>
      <c r="H26" s="109"/>
      <c r="I26" s="109"/>
      <c r="J26" s="109"/>
      <c r="K26" s="109"/>
      <c r="L26" s="109">
        <v>6309205.8018273115</v>
      </c>
      <c r="M26" s="109">
        <v>6309205.8018273115</v>
      </c>
      <c r="N26" s="109">
        <v>6309205.8018273115</v>
      </c>
      <c r="O26" s="109">
        <v>6309205.8018273115</v>
      </c>
      <c r="P26" s="109">
        <v>6309205.8018273115</v>
      </c>
      <c r="Q26" s="109">
        <v>6309205.8018273115</v>
      </c>
      <c r="R26" s="109">
        <v>6309205.8018273115</v>
      </c>
      <c r="S26" s="109">
        <v>6309205.8018273115</v>
      </c>
      <c r="T26" s="109">
        <v>6309205.8018273115</v>
      </c>
      <c r="U26" s="109">
        <v>6309205.8018273115</v>
      </c>
      <c r="V26" s="109"/>
      <c r="W26" s="109"/>
      <c r="X26" s="109"/>
      <c r="Y26" s="109"/>
      <c r="Z26" s="109"/>
      <c r="AA26" s="109"/>
      <c r="AB26" s="142"/>
      <c r="AC26" s="152">
        <v>63092058.01827313</v>
      </c>
      <c r="AD26" s="152"/>
    </row>
    <row r="27" spans="1:33" ht="15" x14ac:dyDescent="0.2">
      <c r="A27" s="191">
        <v>45413</v>
      </c>
      <c r="B27" s="202">
        <v>65750722.471882358</v>
      </c>
      <c r="C27" s="94" t="s">
        <v>35</v>
      </c>
      <c r="D27" s="95">
        <v>21</v>
      </c>
      <c r="E27" s="148"/>
      <c r="F27" s="149"/>
      <c r="G27" s="149"/>
      <c r="H27" s="149"/>
      <c r="I27" s="149"/>
      <c r="J27" s="149"/>
      <c r="K27" s="149"/>
      <c r="L27" s="149">
        <v>212099.10474800761</v>
      </c>
      <c r="M27" s="149">
        <v>212099.10474800761</v>
      </c>
      <c r="N27" s="149">
        <v>212099.10474800761</v>
      </c>
      <c r="O27" s="149">
        <v>212099.10474800761</v>
      </c>
      <c r="P27" s="149">
        <v>212099.10474800761</v>
      </c>
      <c r="Q27" s="149">
        <v>212099.10474800761</v>
      </c>
      <c r="R27" s="149">
        <v>212099.10474800761</v>
      </c>
      <c r="S27" s="149">
        <v>212099.10474800761</v>
      </c>
      <c r="T27" s="149">
        <v>212099.10474800761</v>
      </c>
      <c r="U27" s="149">
        <v>212099.10474800761</v>
      </c>
      <c r="V27" s="149"/>
      <c r="W27" s="149"/>
      <c r="X27" s="149"/>
      <c r="Y27" s="149"/>
      <c r="Z27" s="149"/>
      <c r="AA27" s="149"/>
      <c r="AB27" s="149"/>
      <c r="AC27" s="151">
        <v>44540811.9970816</v>
      </c>
      <c r="AF27" s="206" t="s">
        <v>1</v>
      </c>
      <c r="AG27" s="206">
        <v>5</v>
      </c>
    </row>
    <row r="28" spans="1:33" ht="15" x14ac:dyDescent="0.2">
      <c r="A28" s="191"/>
      <c r="B28" s="194"/>
      <c r="C28" s="100" t="s">
        <v>36</v>
      </c>
      <c r="D28" s="101">
        <v>4</v>
      </c>
      <c r="E28" s="145"/>
      <c r="F28" s="146"/>
      <c r="G28" s="146"/>
      <c r="H28" s="146"/>
      <c r="I28" s="146"/>
      <c r="J28" s="146"/>
      <c r="K28" s="146"/>
      <c r="L28" s="146">
        <v>212099.10474800761</v>
      </c>
      <c r="M28" s="146">
        <v>212099.10474800761</v>
      </c>
      <c r="N28" s="146">
        <v>212099.10474800761</v>
      </c>
      <c r="O28" s="146">
        <v>212099.10474800761</v>
      </c>
      <c r="P28" s="146">
        <v>212099.10474800761</v>
      </c>
      <c r="Q28" s="146">
        <v>212099.10474800761</v>
      </c>
      <c r="R28" s="146">
        <v>212099.10474800761</v>
      </c>
      <c r="S28" s="146">
        <v>212099.10474800761</v>
      </c>
      <c r="T28" s="146">
        <v>212099.10474800761</v>
      </c>
      <c r="U28" s="146">
        <v>212099.10474800761</v>
      </c>
      <c r="V28" s="146"/>
      <c r="W28" s="146"/>
      <c r="X28" s="146"/>
      <c r="Y28" s="146"/>
      <c r="Z28" s="146"/>
      <c r="AA28" s="146"/>
      <c r="AB28" s="146"/>
      <c r="AC28" s="152">
        <v>8483964.1899203043</v>
      </c>
      <c r="AF28" s="206" t="s">
        <v>3</v>
      </c>
      <c r="AG28" s="206">
        <v>5</v>
      </c>
    </row>
    <row r="29" spans="1:33" ht="15" x14ac:dyDescent="0.2">
      <c r="A29" s="191"/>
      <c r="B29" s="194"/>
      <c r="C29" s="106" t="s">
        <v>37</v>
      </c>
      <c r="D29" s="107">
        <v>6</v>
      </c>
      <c r="E29" s="143"/>
      <c r="F29" s="143"/>
      <c r="G29" s="143"/>
      <c r="H29" s="143"/>
      <c r="I29" s="143"/>
      <c r="J29" s="143"/>
      <c r="K29" s="143"/>
      <c r="L29" s="143">
        <v>212099.10474800761</v>
      </c>
      <c r="M29" s="143">
        <v>212099.10474800761</v>
      </c>
      <c r="N29" s="143">
        <v>212099.10474800761</v>
      </c>
      <c r="O29" s="143">
        <v>212099.10474800761</v>
      </c>
      <c r="P29" s="143">
        <v>212099.10474800761</v>
      </c>
      <c r="Q29" s="143">
        <v>212099.10474800761</v>
      </c>
      <c r="R29" s="143">
        <v>212099.10474800761</v>
      </c>
      <c r="S29" s="143">
        <v>212099.10474800761</v>
      </c>
      <c r="T29" s="143">
        <v>212099.10474800761</v>
      </c>
      <c r="U29" s="143">
        <v>212099.10474800761</v>
      </c>
      <c r="V29" s="143"/>
      <c r="W29" s="143"/>
      <c r="X29" s="143"/>
      <c r="Y29" s="143"/>
      <c r="Z29" s="143"/>
      <c r="AA29" s="143"/>
      <c r="AB29" s="143"/>
      <c r="AC29" s="153">
        <v>12725946.284880456</v>
      </c>
      <c r="AF29" s="206" t="s">
        <v>2</v>
      </c>
      <c r="AG29" s="206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/>
      <c r="F30" s="109"/>
      <c r="G30" s="109"/>
      <c r="H30" s="109"/>
      <c r="I30" s="109"/>
      <c r="J30" s="109"/>
      <c r="K30" s="109"/>
      <c r="L30" s="109">
        <v>6575072.2471882366</v>
      </c>
      <c r="M30" s="109">
        <v>6575072.2471882366</v>
      </c>
      <c r="N30" s="109">
        <v>6575072.2471882366</v>
      </c>
      <c r="O30" s="109">
        <v>6575072.2471882366</v>
      </c>
      <c r="P30" s="109">
        <v>6575072.2471882366</v>
      </c>
      <c r="Q30" s="109">
        <v>6575072.2471882366</v>
      </c>
      <c r="R30" s="109">
        <v>6575072.2471882366</v>
      </c>
      <c r="S30" s="109">
        <v>6575072.2471882366</v>
      </c>
      <c r="T30" s="109">
        <v>6575072.2471882366</v>
      </c>
      <c r="U30" s="109">
        <v>6575072.2471882366</v>
      </c>
      <c r="V30" s="109"/>
      <c r="W30" s="109"/>
      <c r="X30" s="109"/>
      <c r="Y30" s="109"/>
      <c r="Z30" s="109"/>
      <c r="AA30" s="109"/>
      <c r="AB30" s="142"/>
      <c r="AC30" s="152">
        <v>65750722.471882358</v>
      </c>
      <c r="AD30" s="152"/>
    </row>
    <row r="31" spans="1:33" ht="15" x14ac:dyDescent="0.2">
      <c r="A31" s="191">
        <v>45444</v>
      </c>
      <c r="B31" s="202">
        <v>65252019.079433702</v>
      </c>
      <c r="C31" s="94" t="s">
        <v>35</v>
      </c>
      <c r="D31" s="95">
        <v>18</v>
      </c>
      <c r="E31" s="148"/>
      <c r="F31" s="149"/>
      <c r="G31" s="149"/>
      <c r="H31" s="149"/>
      <c r="I31" s="149"/>
      <c r="J31" s="149"/>
      <c r="K31" s="149"/>
      <c r="L31" s="149">
        <v>217506.73026477898</v>
      </c>
      <c r="M31" s="149">
        <v>217506.73026477898</v>
      </c>
      <c r="N31" s="149">
        <v>217506.73026477898</v>
      </c>
      <c r="O31" s="149">
        <v>217506.73026477898</v>
      </c>
      <c r="P31" s="149">
        <v>217506.73026477898</v>
      </c>
      <c r="Q31" s="149">
        <v>217506.73026477898</v>
      </c>
      <c r="R31" s="149">
        <v>217506.73026477898</v>
      </c>
      <c r="S31" s="149">
        <v>217506.73026477898</v>
      </c>
      <c r="T31" s="149">
        <v>217506.73026477898</v>
      </c>
      <c r="U31" s="149">
        <v>217506.73026477898</v>
      </c>
      <c r="V31" s="149"/>
      <c r="W31" s="149"/>
      <c r="X31" s="149"/>
      <c r="Y31" s="149"/>
      <c r="Z31" s="149"/>
      <c r="AA31" s="149"/>
      <c r="AB31" s="149"/>
      <c r="AC31" s="151">
        <v>39151211.447660223</v>
      </c>
      <c r="AF31" s="206" t="s">
        <v>1</v>
      </c>
      <c r="AG31" s="206">
        <v>6</v>
      </c>
    </row>
    <row r="32" spans="1:33" ht="15" x14ac:dyDescent="0.2">
      <c r="A32" s="191"/>
      <c r="B32" s="194"/>
      <c r="C32" s="100" t="s">
        <v>36</v>
      </c>
      <c r="D32" s="101">
        <v>5</v>
      </c>
      <c r="E32" s="145"/>
      <c r="F32" s="146"/>
      <c r="G32" s="146"/>
      <c r="H32" s="146"/>
      <c r="I32" s="146"/>
      <c r="J32" s="146"/>
      <c r="K32" s="146"/>
      <c r="L32" s="146">
        <v>217506.73026477898</v>
      </c>
      <c r="M32" s="146">
        <v>217506.73026477898</v>
      </c>
      <c r="N32" s="146">
        <v>217506.73026477898</v>
      </c>
      <c r="O32" s="146">
        <v>217506.73026477898</v>
      </c>
      <c r="P32" s="146">
        <v>217506.73026477898</v>
      </c>
      <c r="Q32" s="146">
        <v>217506.73026477898</v>
      </c>
      <c r="R32" s="146">
        <v>217506.73026477898</v>
      </c>
      <c r="S32" s="146">
        <v>217506.73026477898</v>
      </c>
      <c r="T32" s="146">
        <v>217506.73026477898</v>
      </c>
      <c r="U32" s="146">
        <v>217506.73026477898</v>
      </c>
      <c r="V32" s="146"/>
      <c r="W32" s="146"/>
      <c r="X32" s="146"/>
      <c r="Y32" s="146"/>
      <c r="Z32" s="146"/>
      <c r="AA32" s="146"/>
      <c r="AB32" s="146"/>
      <c r="AC32" s="152">
        <v>10875336.51323895</v>
      </c>
      <c r="AF32" s="206" t="s">
        <v>3</v>
      </c>
      <c r="AG32" s="206">
        <v>6</v>
      </c>
    </row>
    <row r="33" spans="1:33" ht="15" x14ac:dyDescent="0.2">
      <c r="A33" s="191"/>
      <c r="B33" s="194"/>
      <c r="C33" s="106" t="s">
        <v>37</v>
      </c>
      <c r="D33" s="107">
        <v>7</v>
      </c>
      <c r="E33" s="143"/>
      <c r="F33" s="143"/>
      <c r="G33" s="143"/>
      <c r="H33" s="143"/>
      <c r="I33" s="143"/>
      <c r="J33" s="143"/>
      <c r="K33" s="143"/>
      <c r="L33" s="143">
        <v>217506.73026477898</v>
      </c>
      <c r="M33" s="143">
        <v>217506.73026477898</v>
      </c>
      <c r="N33" s="143">
        <v>217506.73026477898</v>
      </c>
      <c r="O33" s="143">
        <v>217506.73026477898</v>
      </c>
      <c r="P33" s="143">
        <v>217506.73026477898</v>
      </c>
      <c r="Q33" s="143">
        <v>217506.73026477898</v>
      </c>
      <c r="R33" s="143">
        <v>217506.73026477898</v>
      </c>
      <c r="S33" s="143">
        <v>217506.73026477898</v>
      </c>
      <c r="T33" s="143">
        <v>217506.73026477898</v>
      </c>
      <c r="U33" s="143">
        <v>217506.73026477898</v>
      </c>
      <c r="V33" s="143"/>
      <c r="W33" s="143"/>
      <c r="X33" s="143"/>
      <c r="Y33" s="143"/>
      <c r="Z33" s="143"/>
      <c r="AA33" s="143"/>
      <c r="AB33" s="143"/>
      <c r="AC33" s="153">
        <v>15225471.11853453</v>
      </c>
      <c r="AF33" s="206" t="s">
        <v>2</v>
      </c>
      <c r="AG33" s="206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/>
      <c r="F34" s="109"/>
      <c r="G34" s="109"/>
      <c r="H34" s="109"/>
      <c r="I34" s="109"/>
      <c r="J34" s="109"/>
      <c r="K34" s="109"/>
      <c r="L34" s="109">
        <v>6525201.9079433698</v>
      </c>
      <c r="M34" s="109">
        <v>6525201.9079433698</v>
      </c>
      <c r="N34" s="109">
        <v>6525201.9079433698</v>
      </c>
      <c r="O34" s="109">
        <v>6525201.9079433698</v>
      </c>
      <c r="P34" s="109">
        <v>6525201.9079433698</v>
      </c>
      <c r="Q34" s="109">
        <v>6525201.9079433698</v>
      </c>
      <c r="R34" s="109">
        <v>6525201.9079433698</v>
      </c>
      <c r="S34" s="109">
        <v>6525201.9079433698</v>
      </c>
      <c r="T34" s="109">
        <v>6525201.9079433698</v>
      </c>
      <c r="U34" s="109">
        <v>6525201.9079433698</v>
      </c>
      <c r="V34" s="109"/>
      <c r="W34" s="109"/>
      <c r="X34" s="109"/>
      <c r="Y34" s="109"/>
      <c r="Z34" s="109"/>
      <c r="AA34" s="109"/>
      <c r="AB34" s="142"/>
      <c r="AC34" s="152">
        <v>65252019.079433702</v>
      </c>
      <c r="AD34" s="152"/>
    </row>
    <row r="35" spans="1:33" ht="15" x14ac:dyDescent="0.2">
      <c r="A35" s="191">
        <v>45474</v>
      </c>
      <c r="B35" s="202">
        <v>66220019.916328371</v>
      </c>
      <c r="C35" s="94" t="s">
        <v>35</v>
      </c>
      <c r="D35" s="95">
        <v>22</v>
      </c>
      <c r="E35" s="148"/>
      <c r="F35" s="149"/>
      <c r="G35" s="149"/>
      <c r="H35" s="149"/>
      <c r="I35" s="149"/>
      <c r="J35" s="149"/>
      <c r="K35" s="149"/>
      <c r="L35" s="149">
        <v>213612.96747202697</v>
      </c>
      <c r="M35" s="149">
        <v>213612.96747202697</v>
      </c>
      <c r="N35" s="149">
        <v>213612.96747202697</v>
      </c>
      <c r="O35" s="149">
        <v>213612.96747202697</v>
      </c>
      <c r="P35" s="149">
        <v>213612.96747202697</v>
      </c>
      <c r="Q35" s="149">
        <v>213612.96747202697</v>
      </c>
      <c r="R35" s="149">
        <v>213612.96747202697</v>
      </c>
      <c r="S35" s="149">
        <v>213612.96747202697</v>
      </c>
      <c r="T35" s="149">
        <v>213612.96747202697</v>
      </c>
      <c r="U35" s="149">
        <v>213612.96747202697</v>
      </c>
      <c r="V35" s="149"/>
      <c r="W35" s="149"/>
      <c r="X35" s="149"/>
      <c r="Y35" s="149"/>
      <c r="Z35" s="149"/>
      <c r="AA35" s="149"/>
      <c r="AB35" s="149"/>
      <c r="AC35" s="151">
        <v>46994852.843845941</v>
      </c>
      <c r="AF35" s="206" t="s">
        <v>1</v>
      </c>
      <c r="AG35" s="206">
        <v>7</v>
      </c>
    </row>
    <row r="36" spans="1:33" ht="15" x14ac:dyDescent="0.2">
      <c r="A36" s="191"/>
      <c r="B36" s="194"/>
      <c r="C36" s="100" t="s">
        <v>36</v>
      </c>
      <c r="D36" s="101">
        <v>3</v>
      </c>
      <c r="E36" s="145"/>
      <c r="F36" s="146"/>
      <c r="G36" s="146"/>
      <c r="H36" s="146"/>
      <c r="I36" s="146"/>
      <c r="J36" s="146"/>
      <c r="K36" s="146"/>
      <c r="L36" s="146">
        <v>213612.96747202697</v>
      </c>
      <c r="M36" s="146">
        <v>213612.96747202697</v>
      </c>
      <c r="N36" s="146">
        <v>213612.96747202697</v>
      </c>
      <c r="O36" s="146">
        <v>213612.96747202697</v>
      </c>
      <c r="P36" s="146">
        <v>213612.96747202697</v>
      </c>
      <c r="Q36" s="146">
        <v>213612.96747202697</v>
      </c>
      <c r="R36" s="146">
        <v>213612.96747202697</v>
      </c>
      <c r="S36" s="146">
        <v>213612.96747202697</v>
      </c>
      <c r="T36" s="146">
        <v>213612.96747202697</v>
      </c>
      <c r="U36" s="146">
        <v>213612.96747202697</v>
      </c>
      <c r="V36" s="146"/>
      <c r="W36" s="146"/>
      <c r="X36" s="146"/>
      <c r="Y36" s="146"/>
      <c r="Z36" s="146"/>
      <c r="AA36" s="146"/>
      <c r="AB36" s="146"/>
      <c r="AC36" s="152">
        <v>6408389.0241608098</v>
      </c>
      <c r="AF36" s="206" t="s">
        <v>3</v>
      </c>
      <c r="AG36" s="206">
        <v>7</v>
      </c>
    </row>
    <row r="37" spans="1:33" ht="15" x14ac:dyDescent="0.2">
      <c r="A37" s="191"/>
      <c r="B37" s="194"/>
      <c r="C37" s="106" t="s">
        <v>37</v>
      </c>
      <c r="D37" s="107">
        <v>6</v>
      </c>
      <c r="E37" s="143"/>
      <c r="F37" s="143"/>
      <c r="G37" s="143"/>
      <c r="H37" s="143"/>
      <c r="I37" s="143"/>
      <c r="J37" s="143"/>
      <c r="K37" s="143"/>
      <c r="L37" s="143">
        <v>213612.96747202697</v>
      </c>
      <c r="M37" s="143">
        <v>213612.96747202697</v>
      </c>
      <c r="N37" s="143">
        <v>213612.96747202697</v>
      </c>
      <c r="O37" s="143">
        <v>213612.96747202697</v>
      </c>
      <c r="P37" s="143">
        <v>213612.96747202697</v>
      </c>
      <c r="Q37" s="143">
        <v>213612.96747202697</v>
      </c>
      <c r="R37" s="143">
        <v>213612.96747202697</v>
      </c>
      <c r="S37" s="143">
        <v>213612.96747202697</v>
      </c>
      <c r="T37" s="143">
        <v>213612.96747202697</v>
      </c>
      <c r="U37" s="143">
        <v>213612.96747202697</v>
      </c>
      <c r="V37" s="143"/>
      <c r="W37" s="143"/>
      <c r="X37" s="143"/>
      <c r="Y37" s="143"/>
      <c r="Z37" s="143"/>
      <c r="AA37" s="143"/>
      <c r="AB37" s="143"/>
      <c r="AC37" s="153">
        <v>12816778.04832162</v>
      </c>
      <c r="AF37" s="206" t="s">
        <v>2</v>
      </c>
      <c r="AG37" s="206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/>
      <c r="F38" s="109"/>
      <c r="G38" s="109"/>
      <c r="H38" s="109"/>
      <c r="I38" s="109"/>
      <c r="J38" s="109"/>
      <c r="K38" s="109"/>
      <c r="L38" s="109">
        <v>6622001.9916328359</v>
      </c>
      <c r="M38" s="109">
        <v>6622001.9916328359</v>
      </c>
      <c r="N38" s="109">
        <v>6622001.9916328359</v>
      </c>
      <c r="O38" s="109">
        <v>6622001.9916328359</v>
      </c>
      <c r="P38" s="109">
        <v>6622001.9916328359</v>
      </c>
      <c r="Q38" s="109">
        <v>6622001.9916328359</v>
      </c>
      <c r="R38" s="109">
        <v>6622001.9916328359</v>
      </c>
      <c r="S38" s="109">
        <v>6622001.9916328359</v>
      </c>
      <c r="T38" s="109">
        <v>6622001.9916328359</v>
      </c>
      <c r="U38" s="109">
        <v>6622001.9916328359</v>
      </c>
      <c r="V38" s="109"/>
      <c r="W38" s="109"/>
      <c r="X38" s="109"/>
      <c r="Y38" s="109"/>
      <c r="Z38" s="109"/>
      <c r="AA38" s="109"/>
      <c r="AB38" s="142"/>
      <c r="AC38" s="152">
        <v>66220019.916328371</v>
      </c>
      <c r="AD38" s="152"/>
    </row>
    <row r="39" spans="1:33" ht="15" x14ac:dyDescent="0.2">
      <c r="A39" s="191">
        <v>45505</v>
      </c>
      <c r="B39" s="202">
        <v>66022117.706823453</v>
      </c>
      <c r="C39" s="94" t="s">
        <v>35</v>
      </c>
      <c r="D39" s="95">
        <v>20</v>
      </c>
      <c r="E39" s="148"/>
      <c r="F39" s="149"/>
      <c r="G39" s="149"/>
      <c r="H39" s="149"/>
      <c r="I39" s="149"/>
      <c r="J39" s="149"/>
      <c r="K39" s="149"/>
      <c r="L39" s="149">
        <v>212974.57324781758</v>
      </c>
      <c r="M39" s="149">
        <v>212974.57324781758</v>
      </c>
      <c r="N39" s="149">
        <v>212974.57324781758</v>
      </c>
      <c r="O39" s="149">
        <v>212974.57324781758</v>
      </c>
      <c r="P39" s="149">
        <v>212974.57324781758</v>
      </c>
      <c r="Q39" s="149">
        <v>212974.57324781758</v>
      </c>
      <c r="R39" s="149">
        <v>212974.57324781758</v>
      </c>
      <c r="S39" s="149">
        <v>212974.57324781758</v>
      </c>
      <c r="T39" s="149">
        <v>212974.57324781758</v>
      </c>
      <c r="U39" s="149">
        <v>212974.57324781758</v>
      </c>
      <c r="V39" s="149"/>
      <c r="W39" s="149"/>
      <c r="X39" s="149"/>
      <c r="Y39" s="149"/>
      <c r="Z39" s="149"/>
      <c r="AA39" s="149"/>
      <c r="AB39" s="149"/>
      <c r="AC39" s="151">
        <v>42594914.649563514</v>
      </c>
      <c r="AF39" s="206" t="s">
        <v>1</v>
      </c>
      <c r="AG39" s="206">
        <v>8</v>
      </c>
    </row>
    <row r="40" spans="1:33" ht="15" x14ac:dyDescent="0.2">
      <c r="A40" s="191"/>
      <c r="B40" s="194"/>
      <c r="C40" s="100" t="s">
        <v>36</v>
      </c>
      <c r="D40" s="101">
        <v>5</v>
      </c>
      <c r="E40" s="145"/>
      <c r="F40" s="146"/>
      <c r="G40" s="146"/>
      <c r="H40" s="146"/>
      <c r="I40" s="146"/>
      <c r="J40" s="146"/>
      <c r="K40" s="146"/>
      <c r="L40" s="146">
        <v>212974.57324781758</v>
      </c>
      <c r="M40" s="146">
        <v>212974.57324781758</v>
      </c>
      <c r="N40" s="146">
        <v>212974.57324781758</v>
      </c>
      <c r="O40" s="146">
        <v>212974.57324781758</v>
      </c>
      <c r="P40" s="146">
        <v>212974.57324781758</v>
      </c>
      <c r="Q40" s="146">
        <v>212974.57324781758</v>
      </c>
      <c r="R40" s="146">
        <v>212974.57324781758</v>
      </c>
      <c r="S40" s="146">
        <v>212974.57324781758</v>
      </c>
      <c r="T40" s="146">
        <v>212974.57324781758</v>
      </c>
      <c r="U40" s="146">
        <v>212974.57324781758</v>
      </c>
      <c r="V40" s="146"/>
      <c r="W40" s="146"/>
      <c r="X40" s="146"/>
      <c r="Y40" s="146"/>
      <c r="Z40" s="146"/>
      <c r="AA40" s="146"/>
      <c r="AB40" s="146"/>
      <c r="AC40" s="152">
        <v>10648728.662390878</v>
      </c>
      <c r="AF40" s="206" t="s">
        <v>3</v>
      </c>
      <c r="AG40" s="206">
        <v>8</v>
      </c>
    </row>
    <row r="41" spans="1:33" ht="15" x14ac:dyDescent="0.2">
      <c r="A41" s="191"/>
      <c r="B41" s="194"/>
      <c r="C41" s="106" t="s">
        <v>37</v>
      </c>
      <c r="D41" s="107">
        <v>6</v>
      </c>
      <c r="E41" s="143"/>
      <c r="F41" s="143"/>
      <c r="G41" s="143"/>
      <c r="H41" s="143"/>
      <c r="I41" s="143"/>
      <c r="J41" s="143"/>
      <c r="K41" s="143"/>
      <c r="L41" s="143">
        <v>212974.57324781758</v>
      </c>
      <c r="M41" s="143">
        <v>212974.57324781758</v>
      </c>
      <c r="N41" s="143">
        <v>212974.57324781758</v>
      </c>
      <c r="O41" s="143">
        <v>212974.57324781758</v>
      </c>
      <c r="P41" s="143">
        <v>212974.57324781758</v>
      </c>
      <c r="Q41" s="143">
        <v>212974.57324781758</v>
      </c>
      <c r="R41" s="143">
        <v>212974.57324781758</v>
      </c>
      <c r="S41" s="143">
        <v>212974.57324781758</v>
      </c>
      <c r="T41" s="143">
        <v>212974.57324781758</v>
      </c>
      <c r="U41" s="143">
        <v>212974.57324781758</v>
      </c>
      <c r="V41" s="143"/>
      <c r="W41" s="143"/>
      <c r="X41" s="143"/>
      <c r="Y41" s="143"/>
      <c r="Z41" s="143"/>
      <c r="AA41" s="143"/>
      <c r="AB41" s="143"/>
      <c r="AC41" s="153">
        <v>12778474.394869056</v>
      </c>
      <c r="AF41" s="206" t="s">
        <v>2</v>
      </c>
      <c r="AG41" s="206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/>
      <c r="F42" s="109"/>
      <c r="G42" s="109"/>
      <c r="H42" s="109"/>
      <c r="I42" s="109"/>
      <c r="J42" s="109"/>
      <c r="K42" s="109"/>
      <c r="L42" s="109">
        <v>6602211.7706823442</v>
      </c>
      <c r="M42" s="109">
        <v>6602211.7706823442</v>
      </c>
      <c r="N42" s="109">
        <v>6602211.7706823442</v>
      </c>
      <c r="O42" s="109">
        <v>6602211.7706823442</v>
      </c>
      <c r="P42" s="109">
        <v>6602211.7706823442</v>
      </c>
      <c r="Q42" s="109">
        <v>6602211.7706823442</v>
      </c>
      <c r="R42" s="109">
        <v>6602211.7706823442</v>
      </c>
      <c r="S42" s="109">
        <v>6602211.7706823442</v>
      </c>
      <c r="T42" s="109">
        <v>6602211.7706823442</v>
      </c>
      <c r="U42" s="109">
        <v>6602211.7706823442</v>
      </c>
      <c r="V42" s="109"/>
      <c r="W42" s="109"/>
      <c r="X42" s="109"/>
      <c r="Y42" s="109"/>
      <c r="Z42" s="109"/>
      <c r="AA42" s="109"/>
      <c r="AB42" s="142"/>
      <c r="AC42" s="152">
        <v>66022117.706823453</v>
      </c>
      <c r="AD42" s="152"/>
    </row>
    <row r="43" spans="1:33" ht="15" x14ac:dyDescent="0.2">
      <c r="A43" s="191">
        <v>45536</v>
      </c>
      <c r="B43" s="202">
        <v>58471394.799134627</v>
      </c>
      <c r="C43" s="94" t="s">
        <v>35</v>
      </c>
      <c r="D43" s="95">
        <v>21</v>
      </c>
      <c r="E43" s="148"/>
      <c r="F43" s="149"/>
      <c r="G43" s="149"/>
      <c r="H43" s="149"/>
      <c r="I43" s="149"/>
      <c r="J43" s="149"/>
      <c r="K43" s="149"/>
      <c r="L43" s="149">
        <v>194904.64933044871</v>
      </c>
      <c r="M43" s="149">
        <v>194904.64933044871</v>
      </c>
      <c r="N43" s="149">
        <v>194904.64933044871</v>
      </c>
      <c r="O43" s="149">
        <v>194904.64933044871</v>
      </c>
      <c r="P43" s="149">
        <v>194904.64933044871</v>
      </c>
      <c r="Q43" s="149">
        <v>194904.64933044871</v>
      </c>
      <c r="R43" s="149">
        <v>194904.64933044871</v>
      </c>
      <c r="S43" s="149">
        <v>194904.64933044871</v>
      </c>
      <c r="T43" s="149">
        <v>194904.64933044871</v>
      </c>
      <c r="U43" s="149">
        <v>194904.64933044871</v>
      </c>
      <c r="V43" s="149"/>
      <c r="W43" s="149"/>
      <c r="X43" s="149"/>
      <c r="Y43" s="149"/>
      <c r="Z43" s="149"/>
      <c r="AA43" s="149"/>
      <c r="AB43" s="149"/>
      <c r="AC43" s="151">
        <v>40929976.359394237</v>
      </c>
      <c r="AF43" s="206" t="s">
        <v>1</v>
      </c>
      <c r="AG43" s="206">
        <v>9</v>
      </c>
    </row>
    <row r="44" spans="1:33" ht="15" x14ac:dyDescent="0.2">
      <c r="A44" s="191"/>
      <c r="B44" s="194"/>
      <c r="C44" s="100" t="s">
        <v>36</v>
      </c>
      <c r="D44" s="101">
        <v>4</v>
      </c>
      <c r="E44" s="145"/>
      <c r="F44" s="146"/>
      <c r="G44" s="146"/>
      <c r="H44" s="146"/>
      <c r="I44" s="146"/>
      <c r="J44" s="146"/>
      <c r="K44" s="146"/>
      <c r="L44" s="146">
        <v>194904.64933044871</v>
      </c>
      <c r="M44" s="146">
        <v>194904.64933044871</v>
      </c>
      <c r="N44" s="146">
        <v>194904.64933044871</v>
      </c>
      <c r="O44" s="146">
        <v>194904.64933044871</v>
      </c>
      <c r="P44" s="146">
        <v>194904.64933044871</v>
      </c>
      <c r="Q44" s="146">
        <v>194904.64933044871</v>
      </c>
      <c r="R44" s="146">
        <v>194904.64933044871</v>
      </c>
      <c r="S44" s="146">
        <v>194904.64933044871</v>
      </c>
      <c r="T44" s="146">
        <v>194904.64933044871</v>
      </c>
      <c r="U44" s="146">
        <v>194904.64933044871</v>
      </c>
      <c r="V44" s="146"/>
      <c r="W44" s="146"/>
      <c r="X44" s="146"/>
      <c r="Y44" s="146"/>
      <c r="Z44" s="146"/>
      <c r="AA44" s="146"/>
      <c r="AB44" s="146"/>
      <c r="AC44" s="152">
        <v>7796185.9732179493</v>
      </c>
      <c r="AF44" s="206" t="s">
        <v>3</v>
      </c>
      <c r="AG44" s="206">
        <v>9</v>
      </c>
    </row>
    <row r="45" spans="1:33" ht="15" x14ac:dyDescent="0.2">
      <c r="A45" s="191"/>
      <c r="B45" s="194"/>
      <c r="C45" s="106" t="s">
        <v>37</v>
      </c>
      <c r="D45" s="107">
        <v>5</v>
      </c>
      <c r="E45" s="143"/>
      <c r="F45" s="143"/>
      <c r="G45" s="143"/>
      <c r="H45" s="143"/>
      <c r="I45" s="143"/>
      <c r="J45" s="143"/>
      <c r="K45" s="143"/>
      <c r="L45" s="143">
        <v>194904.64933044871</v>
      </c>
      <c r="M45" s="143">
        <v>194904.64933044871</v>
      </c>
      <c r="N45" s="143">
        <v>194904.64933044871</v>
      </c>
      <c r="O45" s="143">
        <v>194904.64933044871</v>
      </c>
      <c r="P45" s="143">
        <v>194904.64933044871</v>
      </c>
      <c r="Q45" s="143">
        <v>194904.64933044871</v>
      </c>
      <c r="R45" s="143">
        <v>194904.64933044871</v>
      </c>
      <c r="S45" s="143">
        <v>194904.64933044871</v>
      </c>
      <c r="T45" s="143">
        <v>194904.64933044871</v>
      </c>
      <c r="U45" s="143">
        <v>194904.64933044871</v>
      </c>
      <c r="V45" s="143"/>
      <c r="W45" s="143"/>
      <c r="X45" s="143"/>
      <c r="Y45" s="143"/>
      <c r="Z45" s="143"/>
      <c r="AA45" s="143"/>
      <c r="AB45" s="143"/>
      <c r="AC45" s="153">
        <v>9745232.4665224366</v>
      </c>
      <c r="AF45" s="206" t="s">
        <v>2</v>
      </c>
      <c r="AG45" s="206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/>
      <c r="F46" s="109"/>
      <c r="G46" s="109"/>
      <c r="H46" s="109"/>
      <c r="I46" s="109"/>
      <c r="J46" s="109"/>
      <c r="K46" s="109"/>
      <c r="L46" s="109">
        <v>5847139.479913462</v>
      </c>
      <c r="M46" s="109">
        <v>5847139.479913462</v>
      </c>
      <c r="N46" s="109">
        <v>5847139.479913462</v>
      </c>
      <c r="O46" s="109">
        <v>5847139.479913462</v>
      </c>
      <c r="P46" s="109">
        <v>5847139.479913462</v>
      </c>
      <c r="Q46" s="109">
        <v>5847139.479913462</v>
      </c>
      <c r="R46" s="109">
        <v>5847139.479913462</v>
      </c>
      <c r="S46" s="109">
        <v>5847139.479913462</v>
      </c>
      <c r="T46" s="109">
        <v>5847139.479913462</v>
      </c>
      <c r="U46" s="109">
        <v>5847139.479913462</v>
      </c>
      <c r="V46" s="109"/>
      <c r="W46" s="109"/>
      <c r="X46" s="109"/>
      <c r="Y46" s="109"/>
      <c r="Z46" s="109"/>
      <c r="AA46" s="109"/>
      <c r="AB46" s="142"/>
      <c r="AC46" s="152">
        <v>58471394.799134627</v>
      </c>
      <c r="AD46" s="152"/>
    </row>
    <row r="47" spans="1:33" ht="15" x14ac:dyDescent="0.2">
      <c r="A47" s="191">
        <v>45566</v>
      </c>
      <c r="B47" s="202">
        <v>58563877.022860311</v>
      </c>
      <c r="C47" s="94" t="s">
        <v>35</v>
      </c>
      <c r="D47" s="95">
        <v>22</v>
      </c>
      <c r="E47" s="148"/>
      <c r="F47" s="149"/>
      <c r="G47" s="149"/>
      <c r="H47" s="149"/>
      <c r="I47" s="149"/>
      <c r="J47" s="149"/>
      <c r="K47" s="149"/>
      <c r="L47" s="149">
        <v>188915.7323318074</v>
      </c>
      <c r="M47" s="149">
        <v>188915.7323318074</v>
      </c>
      <c r="N47" s="149">
        <v>188915.7323318074</v>
      </c>
      <c r="O47" s="149">
        <v>188915.7323318074</v>
      </c>
      <c r="P47" s="149">
        <v>188915.7323318074</v>
      </c>
      <c r="Q47" s="149">
        <v>188915.7323318074</v>
      </c>
      <c r="R47" s="149">
        <v>188915.7323318074</v>
      </c>
      <c r="S47" s="149">
        <v>188915.7323318074</v>
      </c>
      <c r="T47" s="149">
        <v>188915.7323318074</v>
      </c>
      <c r="U47" s="149">
        <v>188915.7323318074</v>
      </c>
      <c r="V47" s="149"/>
      <c r="W47" s="149"/>
      <c r="X47" s="149"/>
      <c r="Y47" s="149"/>
      <c r="Z47" s="149"/>
      <c r="AA47" s="149"/>
      <c r="AB47" s="149"/>
      <c r="AC47" s="151">
        <v>41561461.112997636</v>
      </c>
      <c r="AF47" s="206" t="s">
        <v>1</v>
      </c>
      <c r="AG47" s="206">
        <v>10</v>
      </c>
    </row>
    <row r="48" spans="1:33" ht="15" x14ac:dyDescent="0.2">
      <c r="A48" s="191"/>
      <c r="B48" s="194"/>
      <c r="C48" s="100" t="s">
        <v>36</v>
      </c>
      <c r="D48" s="101">
        <v>4</v>
      </c>
      <c r="E48" s="145"/>
      <c r="F48" s="146"/>
      <c r="G48" s="146"/>
      <c r="H48" s="146"/>
      <c r="I48" s="146"/>
      <c r="J48" s="146"/>
      <c r="K48" s="146"/>
      <c r="L48" s="146">
        <v>188915.7323318074</v>
      </c>
      <c r="M48" s="146">
        <v>188915.7323318074</v>
      </c>
      <c r="N48" s="146">
        <v>188915.7323318074</v>
      </c>
      <c r="O48" s="146">
        <v>188915.7323318074</v>
      </c>
      <c r="P48" s="146">
        <v>188915.7323318074</v>
      </c>
      <c r="Q48" s="146">
        <v>188915.7323318074</v>
      </c>
      <c r="R48" s="146">
        <v>188915.7323318074</v>
      </c>
      <c r="S48" s="146">
        <v>188915.7323318074</v>
      </c>
      <c r="T48" s="146">
        <v>188915.7323318074</v>
      </c>
      <c r="U48" s="146">
        <v>188915.7323318074</v>
      </c>
      <c r="V48" s="146"/>
      <c r="W48" s="146"/>
      <c r="X48" s="146"/>
      <c r="Y48" s="146"/>
      <c r="Z48" s="146"/>
      <c r="AA48" s="146"/>
      <c r="AB48" s="146"/>
      <c r="AC48" s="152">
        <v>7556629.2932722978</v>
      </c>
      <c r="AF48" s="206" t="s">
        <v>3</v>
      </c>
      <c r="AG48" s="206">
        <v>10</v>
      </c>
    </row>
    <row r="49" spans="1:33" ht="15" x14ac:dyDescent="0.2">
      <c r="A49" s="191"/>
      <c r="B49" s="194"/>
      <c r="C49" s="106" t="s">
        <v>37</v>
      </c>
      <c r="D49" s="107">
        <v>5</v>
      </c>
      <c r="E49" s="143"/>
      <c r="F49" s="143"/>
      <c r="G49" s="143"/>
      <c r="H49" s="143"/>
      <c r="I49" s="143"/>
      <c r="J49" s="143"/>
      <c r="K49" s="143"/>
      <c r="L49" s="143">
        <v>188915.7323318074</v>
      </c>
      <c r="M49" s="143">
        <v>188915.7323318074</v>
      </c>
      <c r="N49" s="143">
        <v>188915.7323318074</v>
      </c>
      <c r="O49" s="143">
        <v>188915.7323318074</v>
      </c>
      <c r="P49" s="143">
        <v>188915.7323318074</v>
      </c>
      <c r="Q49" s="143">
        <v>188915.7323318074</v>
      </c>
      <c r="R49" s="143">
        <v>188915.7323318074</v>
      </c>
      <c r="S49" s="143">
        <v>188915.7323318074</v>
      </c>
      <c r="T49" s="143">
        <v>188915.7323318074</v>
      </c>
      <c r="U49" s="143">
        <v>188915.7323318074</v>
      </c>
      <c r="V49" s="143"/>
      <c r="W49" s="143"/>
      <c r="X49" s="143"/>
      <c r="Y49" s="143"/>
      <c r="Z49" s="143"/>
      <c r="AA49" s="143"/>
      <c r="AB49" s="143"/>
      <c r="AC49" s="153">
        <v>9445786.6165903732</v>
      </c>
      <c r="AF49" s="206" t="s">
        <v>2</v>
      </c>
      <c r="AG49" s="206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/>
      <c r="F50" s="109"/>
      <c r="G50" s="109"/>
      <c r="H50" s="109"/>
      <c r="I50" s="109"/>
      <c r="J50" s="109"/>
      <c r="K50" s="109"/>
      <c r="L50" s="109">
        <v>5856387.7022860292</v>
      </c>
      <c r="M50" s="109">
        <v>5856387.7022860292</v>
      </c>
      <c r="N50" s="109">
        <v>5856387.7022860292</v>
      </c>
      <c r="O50" s="109">
        <v>5856387.7022860292</v>
      </c>
      <c r="P50" s="109">
        <v>5856387.7022860292</v>
      </c>
      <c r="Q50" s="109">
        <v>5856387.7022860292</v>
      </c>
      <c r="R50" s="109">
        <v>5856387.7022860292</v>
      </c>
      <c r="S50" s="109">
        <v>5856387.7022860292</v>
      </c>
      <c r="T50" s="109">
        <v>5856387.7022860292</v>
      </c>
      <c r="U50" s="109">
        <v>5856387.7022860292</v>
      </c>
      <c r="V50" s="109"/>
      <c r="W50" s="109"/>
      <c r="X50" s="109"/>
      <c r="Y50" s="109"/>
      <c r="Z50" s="109"/>
      <c r="AA50" s="109"/>
      <c r="AB50" s="142"/>
      <c r="AC50" s="152">
        <v>58563877.022860311</v>
      </c>
      <c r="AD50" s="152"/>
    </row>
    <row r="51" spans="1:33" ht="15" x14ac:dyDescent="0.2">
      <c r="A51" s="191">
        <v>45597</v>
      </c>
      <c r="B51" s="202">
        <v>62508308.38307111</v>
      </c>
      <c r="C51" s="94" t="s">
        <v>35</v>
      </c>
      <c r="D51" s="95">
        <v>19</v>
      </c>
      <c r="E51" s="148"/>
      <c r="F51" s="149"/>
      <c r="G51" s="149"/>
      <c r="H51" s="149"/>
      <c r="I51" s="149"/>
      <c r="J51" s="149"/>
      <c r="K51" s="149"/>
      <c r="L51" s="149">
        <v>208361.02794357031</v>
      </c>
      <c r="M51" s="149">
        <v>208361.02794357031</v>
      </c>
      <c r="N51" s="149">
        <v>208361.02794357031</v>
      </c>
      <c r="O51" s="149">
        <v>208361.02794357031</v>
      </c>
      <c r="P51" s="149">
        <v>208361.02794357031</v>
      </c>
      <c r="Q51" s="149">
        <v>208361.02794357031</v>
      </c>
      <c r="R51" s="149">
        <v>208361.02794357031</v>
      </c>
      <c r="S51" s="149">
        <v>208361.02794357031</v>
      </c>
      <c r="T51" s="149">
        <v>208361.02794357031</v>
      </c>
      <c r="U51" s="149">
        <v>208361.02794357031</v>
      </c>
      <c r="V51" s="149"/>
      <c r="W51" s="149"/>
      <c r="X51" s="149"/>
      <c r="Y51" s="149"/>
      <c r="Z51" s="149"/>
      <c r="AA51" s="149"/>
      <c r="AB51" s="149"/>
      <c r="AC51" s="151">
        <v>39588595.309278369</v>
      </c>
      <c r="AF51" s="206" t="s">
        <v>1</v>
      </c>
      <c r="AG51" s="206">
        <v>11</v>
      </c>
    </row>
    <row r="52" spans="1:33" ht="15" x14ac:dyDescent="0.2">
      <c r="A52" s="191"/>
      <c r="B52" s="194"/>
      <c r="C52" s="100" t="s">
        <v>36</v>
      </c>
      <c r="D52" s="101">
        <v>5</v>
      </c>
      <c r="E52" s="145"/>
      <c r="F52" s="146"/>
      <c r="G52" s="146"/>
      <c r="H52" s="146"/>
      <c r="I52" s="146"/>
      <c r="J52" s="146"/>
      <c r="K52" s="146"/>
      <c r="L52" s="146">
        <v>208361.02794357031</v>
      </c>
      <c r="M52" s="146">
        <v>208361.02794357031</v>
      </c>
      <c r="N52" s="146">
        <v>208361.02794357031</v>
      </c>
      <c r="O52" s="146">
        <v>208361.02794357031</v>
      </c>
      <c r="P52" s="146">
        <v>208361.02794357031</v>
      </c>
      <c r="Q52" s="146">
        <v>208361.02794357031</v>
      </c>
      <c r="R52" s="146">
        <v>208361.02794357031</v>
      </c>
      <c r="S52" s="146">
        <v>208361.02794357031</v>
      </c>
      <c r="T52" s="146">
        <v>208361.02794357031</v>
      </c>
      <c r="U52" s="146">
        <v>208361.02794357031</v>
      </c>
      <c r="V52" s="146"/>
      <c r="W52" s="146"/>
      <c r="X52" s="146"/>
      <c r="Y52" s="146"/>
      <c r="Z52" s="146"/>
      <c r="AA52" s="146"/>
      <c r="AB52" s="146"/>
      <c r="AC52" s="152">
        <v>10418051.397178518</v>
      </c>
      <c r="AF52" s="206" t="s">
        <v>3</v>
      </c>
      <c r="AG52" s="206">
        <v>11</v>
      </c>
    </row>
    <row r="53" spans="1:33" ht="15" x14ac:dyDescent="0.2">
      <c r="A53" s="191"/>
      <c r="B53" s="194"/>
      <c r="C53" s="106" t="s">
        <v>37</v>
      </c>
      <c r="D53" s="107">
        <v>6</v>
      </c>
      <c r="E53" s="143"/>
      <c r="F53" s="143"/>
      <c r="G53" s="143"/>
      <c r="H53" s="143"/>
      <c r="I53" s="143"/>
      <c r="J53" s="143"/>
      <c r="K53" s="143"/>
      <c r="L53" s="143">
        <v>208361.02794357031</v>
      </c>
      <c r="M53" s="143">
        <v>208361.02794357031</v>
      </c>
      <c r="N53" s="143">
        <v>208361.02794357031</v>
      </c>
      <c r="O53" s="143">
        <v>208361.02794357031</v>
      </c>
      <c r="P53" s="143">
        <v>208361.02794357031</v>
      </c>
      <c r="Q53" s="143">
        <v>208361.02794357031</v>
      </c>
      <c r="R53" s="143">
        <v>208361.02794357031</v>
      </c>
      <c r="S53" s="143">
        <v>208361.02794357031</v>
      </c>
      <c r="T53" s="143">
        <v>208361.02794357031</v>
      </c>
      <c r="U53" s="143">
        <v>208361.02794357031</v>
      </c>
      <c r="V53" s="143"/>
      <c r="W53" s="143"/>
      <c r="X53" s="143"/>
      <c r="Y53" s="143"/>
      <c r="Z53" s="143"/>
      <c r="AA53" s="143"/>
      <c r="AB53" s="143"/>
      <c r="AC53" s="153">
        <v>12501661.676614221</v>
      </c>
      <c r="AF53" s="206" t="s">
        <v>2</v>
      </c>
      <c r="AG53" s="206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/>
      <c r="F54" s="109"/>
      <c r="G54" s="109"/>
      <c r="H54" s="109"/>
      <c r="I54" s="109"/>
      <c r="J54" s="109"/>
      <c r="K54" s="109"/>
      <c r="L54" s="109">
        <v>6250830.8383071097</v>
      </c>
      <c r="M54" s="109">
        <v>6250830.8383071097</v>
      </c>
      <c r="N54" s="109">
        <v>6250830.8383071097</v>
      </c>
      <c r="O54" s="109">
        <v>6250830.8383071097</v>
      </c>
      <c r="P54" s="109">
        <v>6250830.8383071097</v>
      </c>
      <c r="Q54" s="109">
        <v>6250830.8383071097</v>
      </c>
      <c r="R54" s="109">
        <v>6250830.8383071097</v>
      </c>
      <c r="S54" s="109">
        <v>6250830.8383071097</v>
      </c>
      <c r="T54" s="109">
        <v>6250830.8383071097</v>
      </c>
      <c r="U54" s="109">
        <v>6250830.8383071097</v>
      </c>
      <c r="V54" s="109"/>
      <c r="W54" s="109"/>
      <c r="X54" s="109"/>
      <c r="Y54" s="109"/>
      <c r="Z54" s="109"/>
      <c r="AA54" s="109"/>
      <c r="AB54" s="142"/>
      <c r="AC54" s="152">
        <v>62508308.38307111</v>
      </c>
      <c r="AD54" s="152"/>
    </row>
    <row r="55" spans="1:33" ht="15" x14ac:dyDescent="0.2">
      <c r="A55" s="191">
        <v>45627</v>
      </c>
      <c r="B55" s="202">
        <v>67093168.322133601</v>
      </c>
      <c r="C55" s="94" t="s">
        <v>35</v>
      </c>
      <c r="D55" s="95">
        <v>21</v>
      </c>
      <c r="E55" s="148"/>
      <c r="F55" s="149"/>
      <c r="G55" s="149"/>
      <c r="H55" s="149"/>
      <c r="I55" s="149"/>
      <c r="J55" s="149"/>
      <c r="K55" s="149"/>
      <c r="L55" s="149">
        <v>216429.57523268904</v>
      </c>
      <c r="M55" s="149">
        <v>216429.57523268904</v>
      </c>
      <c r="N55" s="149">
        <v>216429.57523268904</v>
      </c>
      <c r="O55" s="149">
        <v>216429.57523268904</v>
      </c>
      <c r="P55" s="149">
        <v>216429.57523268904</v>
      </c>
      <c r="Q55" s="149">
        <v>216429.57523268904</v>
      </c>
      <c r="R55" s="149">
        <v>216429.57523268904</v>
      </c>
      <c r="S55" s="149">
        <v>216429.57523268904</v>
      </c>
      <c r="T55" s="149">
        <v>216429.57523268904</v>
      </c>
      <c r="U55" s="149">
        <v>216429.57523268904</v>
      </c>
      <c r="V55" s="149"/>
      <c r="W55" s="149"/>
      <c r="X55" s="149"/>
      <c r="Y55" s="149"/>
      <c r="Z55" s="149"/>
      <c r="AA55" s="149"/>
      <c r="AB55" s="149"/>
      <c r="AC55" s="151">
        <v>45450210.7988647</v>
      </c>
      <c r="AF55" s="206" t="s">
        <v>1</v>
      </c>
      <c r="AG55" s="206">
        <v>12</v>
      </c>
    </row>
    <row r="56" spans="1:33" ht="15" x14ac:dyDescent="0.2">
      <c r="A56" s="191"/>
      <c r="B56" s="194"/>
      <c r="C56" s="100" t="s">
        <v>36</v>
      </c>
      <c r="D56" s="101">
        <v>4</v>
      </c>
      <c r="E56" s="145"/>
      <c r="F56" s="146"/>
      <c r="G56" s="146"/>
      <c r="H56" s="146"/>
      <c r="I56" s="146"/>
      <c r="J56" s="146"/>
      <c r="K56" s="146"/>
      <c r="L56" s="146">
        <v>216429.57523268904</v>
      </c>
      <c r="M56" s="146">
        <v>216429.57523268904</v>
      </c>
      <c r="N56" s="146">
        <v>216429.57523268904</v>
      </c>
      <c r="O56" s="146">
        <v>216429.57523268904</v>
      </c>
      <c r="P56" s="146">
        <v>216429.57523268904</v>
      </c>
      <c r="Q56" s="146">
        <v>216429.57523268904</v>
      </c>
      <c r="R56" s="146">
        <v>216429.57523268904</v>
      </c>
      <c r="S56" s="146">
        <v>216429.57523268904</v>
      </c>
      <c r="T56" s="146">
        <v>216429.57523268904</v>
      </c>
      <c r="U56" s="146">
        <v>216429.57523268904</v>
      </c>
      <c r="V56" s="146"/>
      <c r="W56" s="146"/>
      <c r="X56" s="146"/>
      <c r="Y56" s="146"/>
      <c r="Z56" s="146"/>
      <c r="AA56" s="146"/>
      <c r="AB56" s="146"/>
      <c r="AC56" s="152">
        <v>8657183.0093075614</v>
      </c>
      <c r="AF56" s="206" t="s">
        <v>3</v>
      </c>
      <c r="AG56" s="206">
        <v>12</v>
      </c>
    </row>
    <row r="57" spans="1:33" ht="15" x14ac:dyDescent="0.2">
      <c r="A57" s="191"/>
      <c r="B57" s="194"/>
      <c r="C57" s="106" t="s">
        <v>37</v>
      </c>
      <c r="D57" s="107">
        <v>6</v>
      </c>
      <c r="E57" s="143"/>
      <c r="F57" s="143"/>
      <c r="G57" s="143"/>
      <c r="H57" s="143"/>
      <c r="I57" s="143"/>
      <c r="J57" s="143"/>
      <c r="K57" s="143"/>
      <c r="L57" s="143">
        <v>216429.57523268904</v>
      </c>
      <c r="M57" s="143">
        <v>216429.57523268904</v>
      </c>
      <c r="N57" s="143">
        <v>216429.57523268904</v>
      </c>
      <c r="O57" s="143">
        <v>216429.57523268904</v>
      </c>
      <c r="P57" s="143">
        <v>216429.57523268904</v>
      </c>
      <c r="Q57" s="143">
        <v>216429.57523268904</v>
      </c>
      <c r="R57" s="143">
        <v>216429.57523268904</v>
      </c>
      <c r="S57" s="143">
        <v>216429.57523268904</v>
      </c>
      <c r="T57" s="143">
        <v>216429.57523268904</v>
      </c>
      <c r="U57" s="143">
        <v>216429.57523268904</v>
      </c>
      <c r="V57" s="143"/>
      <c r="W57" s="143"/>
      <c r="X57" s="143"/>
      <c r="Y57" s="143"/>
      <c r="Z57" s="143"/>
      <c r="AA57" s="143"/>
      <c r="AB57" s="143"/>
      <c r="AC57" s="153">
        <v>12985774.513961341</v>
      </c>
      <c r="AF57" s="206" t="s">
        <v>2</v>
      </c>
      <c r="AG57" s="206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/>
      <c r="F58" s="109"/>
      <c r="G58" s="109"/>
      <c r="H58" s="109"/>
      <c r="I58" s="109"/>
      <c r="J58" s="109"/>
      <c r="K58" s="109"/>
      <c r="L58" s="109">
        <v>6709316.8322133608</v>
      </c>
      <c r="M58" s="109">
        <v>6709316.8322133608</v>
      </c>
      <c r="N58" s="109">
        <v>6709316.8322133608</v>
      </c>
      <c r="O58" s="109">
        <v>6709316.8322133608</v>
      </c>
      <c r="P58" s="109">
        <v>6709316.8322133608</v>
      </c>
      <c r="Q58" s="109">
        <v>6709316.8322133608</v>
      </c>
      <c r="R58" s="109">
        <v>6709316.8322133608</v>
      </c>
      <c r="S58" s="109">
        <v>6709316.8322133608</v>
      </c>
      <c r="T58" s="109">
        <v>6709316.8322133608</v>
      </c>
      <c r="U58" s="109">
        <v>6709316.8322133608</v>
      </c>
      <c r="V58" s="109"/>
      <c r="W58" s="109"/>
      <c r="X58" s="109"/>
      <c r="Y58" s="109"/>
      <c r="Z58" s="109"/>
      <c r="AA58" s="109"/>
      <c r="AB58" s="142"/>
      <c r="AC58" s="152">
        <v>67093168.322133601</v>
      </c>
      <c r="AD58" s="152"/>
    </row>
    <row r="59" spans="1:33" s="37" customFormat="1" x14ac:dyDescent="0.2">
      <c r="AD59" s="209"/>
    </row>
    <row r="60" spans="1:33" s="37" customFormat="1" ht="15.75" x14ac:dyDescent="0.2">
      <c r="B60" s="38" t="s">
        <v>44</v>
      </c>
      <c r="Z60" s="210"/>
      <c r="AA60" s="210"/>
      <c r="AB60" s="210"/>
    </row>
    <row r="61" spans="1:33" s="37" customFormat="1" ht="18" x14ac:dyDescent="0.25">
      <c r="B61" s="38" t="s">
        <v>51</v>
      </c>
      <c r="Z61" s="7" t="s">
        <v>58</v>
      </c>
    </row>
  </sheetData>
  <mergeCells count="26">
    <mergeCell ref="A55:A58"/>
    <mergeCell ref="B55:B58"/>
    <mergeCell ref="A43:A46"/>
    <mergeCell ref="B43:B46"/>
    <mergeCell ref="A47:A50"/>
    <mergeCell ref="B47:B50"/>
    <mergeCell ref="A51:A54"/>
    <mergeCell ref="B51:B54"/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D2:F2"/>
    <mergeCell ref="C9:D9"/>
    <mergeCell ref="A11:A14"/>
    <mergeCell ref="B11:B14"/>
    <mergeCell ref="A15:A18"/>
    <mergeCell ref="B15:B18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0EB2B-D54C-437D-B892-91A26EE1380C}">
  <sheetPr>
    <tabColor theme="3" tint="0.39997558519241921"/>
    <pageSetUpPr fitToPage="1"/>
  </sheetPr>
  <dimension ref="A1:AG61"/>
  <sheetViews>
    <sheetView showGridLines="0" zoomScale="90" workbookViewId="0">
      <pane xSplit="4" ySplit="10" topLeftCell="R44" activePane="bottomRight" state="frozen"/>
      <selection activeCell="E24" sqref="E24"/>
      <selection pane="topRight" activeCell="E24" sqref="E24"/>
      <selection pane="bottomLeft" activeCell="E24" sqref="E24"/>
      <selection pane="bottomRight" activeCell="E24" sqref="E24"/>
    </sheetView>
  </sheetViews>
  <sheetFormatPr baseColWidth="10" defaultColWidth="0" defaultRowHeight="12.75" x14ac:dyDescent="0.2"/>
  <cols>
    <col min="1" max="1" width="8.28515625" style="206" customWidth="1"/>
    <col min="2" max="2" width="15.5703125" style="206" customWidth="1"/>
    <col min="3" max="3" width="9.28515625" style="206" customWidth="1"/>
    <col min="4" max="4" width="7.85546875" style="206" customWidth="1"/>
    <col min="5" max="11" width="15.42578125" style="206" hidden="1" customWidth="1"/>
    <col min="12" max="14" width="15.42578125" style="206" customWidth="1"/>
    <col min="15" max="17" width="14.42578125" style="206" bestFit="1" customWidth="1"/>
    <col min="18" max="18" width="16.85546875" style="206" customWidth="1"/>
    <col min="19" max="19" width="15.7109375" style="206" customWidth="1"/>
    <col min="20" max="21" width="14.42578125" style="206" bestFit="1" customWidth="1"/>
    <col min="22" max="25" width="14.42578125" style="206" hidden="1" customWidth="1"/>
    <col min="26" max="26" width="14.85546875" style="206" hidden="1" customWidth="1"/>
    <col min="27" max="28" width="14.7109375" style="206" hidden="1" customWidth="1"/>
    <col min="29" max="29" width="17.7109375" style="206" customWidth="1"/>
    <col min="30" max="30" width="19.85546875" style="206" customWidth="1"/>
    <col min="31" max="31" width="3.42578125" style="206" hidden="1" customWidth="1"/>
    <col min="32" max="32" width="5.28515625" style="206" hidden="1" customWidth="1"/>
    <col min="33" max="33" width="9.85546875" style="206" hidden="1" customWidth="1"/>
    <col min="34" max="16384" width="3.42578125" style="206" hidden="1"/>
  </cols>
  <sheetData>
    <row r="1" spans="1:33" ht="16.5" x14ac:dyDescent="0.2">
      <c r="A1" s="79" t="s">
        <v>79</v>
      </c>
    </row>
    <row r="2" spans="1:33" ht="16.5" x14ac:dyDescent="0.2">
      <c r="A2" s="79" t="s">
        <v>55</v>
      </c>
      <c r="C2" s="80"/>
      <c r="D2" s="201"/>
      <c r="E2" s="201"/>
      <c r="F2" s="201"/>
      <c r="G2" s="201"/>
    </row>
    <row r="3" spans="1:33" ht="16.5" x14ac:dyDescent="0.2">
      <c r="A3" s="79" t="s">
        <v>56</v>
      </c>
      <c r="C3" s="80"/>
      <c r="D3" s="82" t="s">
        <v>129</v>
      </c>
      <c r="E3" s="81"/>
      <c r="F3" s="81"/>
    </row>
    <row r="4" spans="1:33" ht="16.5" x14ac:dyDescent="0.2">
      <c r="A4" s="79" t="s">
        <v>57</v>
      </c>
      <c r="C4" s="80"/>
      <c r="D4" s="2"/>
      <c r="E4" s="81"/>
      <c r="F4" s="81"/>
      <c r="H4" s="207"/>
    </row>
    <row r="5" spans="1:33" ht="16.5" x14ac:dyDescent="0.2">
      <c r="A5" s="79" t="s">
        <v>59</v>
      </c>
      <c r="C5" s="80"/>
      <c r="D5" s="2"/>
      <c r="E5" s="81"/>
      <c r="F5" s="81"/>
    </row>
    <row r="6" spans="1:33" ht="16.5" x14ac:dyDescent="0.2">
      <c r="A6" s="79" t="s">
        <v>28</v>
      </c>
      <c r="C6" s="80"/>
      <c r="D6" s="154">
        <v>2025</v>
      </c>
      <c r="E6" s="84"/>
      <c r="F6" s="84"/>
    </row>
    <row r="7" spans="1:33" ht="16.5" x14ac:dyDescent="0.2">
      <c r="A7" s="79" t="s">
        <v>29</v>
      </c>
      <c r="C7" s="80"/>
      <c r="D7" s="161" t="s">
        <v>94</v>
      </c>
      <c r="E7" s="81"/>
      <c r="F7" s="81"/>
    </row>
    <row r="8" spans="1:33" ht="13.5" customHeight="1" x14ac:dyDescent="0.25">
      <c r="A8" s="87" t="s">
        <v>60</v>
      </c>
      <c r="D8" s="85" t="s">
        <v>38</v>
      </c>
    </row>
    <row r="9" spans="1:33" ht="16.5" thickBot="1" x14ac:dyDescent="0.25">
      <c r="C9" s="199"/>
      <c r="D9" s="199"/>
    </row>
    <row r="10" spans="1:33" s="208" customFormat="1" ht="32.25" thickBot="1" x14ac:dyDescent="0.25">
      <c r="A10" s="3" t="s">
        <v>125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45658</v>
      </c>
      <c r="B11" s="202">
        <v>86436430.331103504</v>
      </c>
      <c r="C11" s="94" t="s">
        <v>35</v>
      </c>
      <c r="D11" s="95">
        <v>21</v>
      </c>
      <c r="E11" s="148"/>
      <c r="F11" s="149"/>
      <c r="G11" s="149"/>
      <c r="H11" s="149"/>
      <c r="I11" s="149"/>
      <c r="J11" s="149"/>
      <c r="K11" s="149"/>
      <c r="L11" s="149">
        <v>278827.19461646286</v>
      </c>
      <c r="M11" s="149">
        <v>278827.19461646286</v>
      </c>
      <c r="N11" s="149">
        <v>278827.19461646286</v>
      </c>
      <c r="O11" s="149">
        <v>278827.19461646286</v>
      </c>
      <c r="P11" s="149">
        <v>278827.19461646286</v>
      </c>
      <c r="Q11" s="149">
        <v>278827.19461646286</v>
      </c>
      <c r="R11" s="149">
        <v>278827.19461646286</v>
      </c>
      <c r="S11" s="149">
        <v>278827.19461646286</v>
      </c>
      <c r="T11" s="149">
        <v>278827.19461646286</v>
      </c>
      <c r="U11" s="149">
        <v>278827.19461646286</v>
      </c>
      <c r="V11" s="149"/>
      <c r="W11" s="149"/>
      <c r="X11" s="149"/>
      <c r="Y11" s="149"/>
      <c r="Z11" s="149"/>
      <c r="AA11" s="149"/>
      <c r="AB11" s="149"/>
      <c r="AC11" s="151">
        <v>58553710.869457208</v>
      </c>
      <c r="AF11" s="206" t="s">
        <v>1</v>
      </c>
      <c r="AG11" s="206">
        <v>1</v>
      </c>
    </row>
    <row r="12" spans="1:33" ht="15" x14ac:dyDescent="0.2">
      <c r="A12" s="191"/>
      <c r="B12" s="194"/>
      <c r="C12" s="100" t="s">
        <v>36</v>
      </c>
      <c r="D12" s="101">
        <v>4</v>
      </c>
      <c r="E12" s="145"/>
      <c r="F12" s="146"/>
      <c r="G12" s="146"/>
      <c r="H12" s="146"/>
      <c r="I12" s="146"/>
      <c r="J12" s="146"/>
      <c r="K12" s="146"/>
      <c r="L12" s="146">
        <v>278827.19461646286</v>
      </c>
      <c r="M12" s="146">
        <v>278827.19461646286</v>
      </c>
      <c r="N12" s="146">
        <v>278827.19461646286</v>
      </c>
      <c r="O12" s="146">
        <v>278827.19461646286</v>
      </c>
      <c r="P12" s="146">
        <v>278827.19461646286</v>
      </c>
      <c r="Q12" s="146">
        <v>278827.19461646286</v>
      </c>
      <c r="R12" s="146">
        <v>278827.19461646286</v>
      </c>
      <c r="S12" s="146">
        <v>278827.19461646286</v>
      </c>
      <c r="T12" s="146">
        <v>278827.19461646286</v>
      </c>
      <c r="U12" s="146">
        <v>278827.19461646286</v>
      </c>
      <c r="V12" s="146"/>
      <c r="W12" s="146"/>
      <c r="X12" s="146"/>
      <c r="Y12" s="146"/>
      <c r="Z12" s="146"/>
      <c r="AA12" s="146"/>
      <c r="AB12" s="146"/>
      <c r="AC12" s="152">
        <v>11153087.784658516</v>
      </c>
      <c r="AF12" s="206" t="s">
        <v>3</v>
      </c>
      <c r="AG12" s="206">
        <v>1</v>
      </c>
    </row>
    <row r="13" spans="1:33" ht="15" x14ac:dyDescent="0.2">
      <c r="A13" s="191"/>
      <c r="B13" s="194"/>
      <c r="C13" s="106" t="s">
        <v>37</v>
      </c>
      <c r="D13" s="107">
        <v>6</v>
      </c>
      <c r="E13" s="143"/>
      <c r="F13" s="143"/>
      <c r="G13" s="143"/>
      <c r="H13" s="143"/>
      <c r="I13" s="143"/>
      <c r="J13" s="143"/>
      <c r="K13" s="143"/>
      <c r="L13" s="143">
        <v>278827.19461646286</v>
      </c>
      <c r="M13" s="143">
        <v>278827.19461646286</v>
      </c>
      <c r="N13" s="143">
        <v>278827.19461646286</v>
      </c>
      <c r="O13" s="143">
        <v>278827.19461646286</v>
      </c>
      <c r="P13" s="143">
        <v>278827.19461646286</v>
      </c>
      <c r="Q13" s="143">
        <v>278827.19461646286</v>
      </c>
      <c r="R13" s="143">
        <v>278827.19461646286</v>
      </c>
      <c r="S13" s="143">
        <v>278827.19461646286</v>
      </c>
      <c r="T13" s="143">
        <v>278827.19461646286</v>
      </c>
      <c r="U13" s="143">
        <v>278827.19461646286</v>
      </c>
      <c r="V13" s="143"/>
      <c r="W13" s="143"/>
      <c r="X13" s="143"/>
      <c r="Y13" s="143"/>
      <c r="Z13" s="143"/>
      <c r="AA13" s="143"/>
      <c r="AB13" s="143"/>
      <c r="AC13" s="153">
        <v>16729631.676987775</v>
      </c>
      <c r="AF13" s="206" t="s">
        <v>2</v>
      </c>
      <c r="AG13" s="206">
        <v>1</v>
      </c>
    </row>
    <row r="14" spans="1:33" ht="15.75" thickBot="1" x14ac:dyDescent="0.25">
      <c r="A14" s="192"/>
      <c r="B14" s="195"/>
      <c r="C14" s="122" t="s">
        <v>34</v>
      </c>
      <c r="D14" s="123">
        <v>31</v>
      </c>
      <c r="E14" s="109"/>
      <c r="F14" s="109"/>
      <c r="G14" s="109"/>
      <c r="H14" s="109"/>
      <c r="I14" s="109"/>
      <c r="J14" s="109"/>
      <c r="K14" s="109"/>
      <c r="L14" s="109">
        <v>8643643.0331103485</v>
      </c>
      <c r="M14" s="109">
        <v>8643643.0331103485</v>
      </c>
      <c r="N14" s="109">
        <v>8643643.0331103485</v>
      </c>
      <c r="O14" s="109">
        <v>8643643.0331103485</v>
      </c>
      <c r="P14" s="109">
        <v>8643643.0331103485</v>
      </c>
      <c r="Q14" s="109">
        <v>8643643.0331103485</v>
      </c>
      <c r="R14" s="109">
        <v>8643643.0331103485</v>
      </c>
      <c r="S14" s="109">
        <v>8643643.0331103485</v>
      </c>
      <c r="T14" s="109">
        <v>8643643.0331103485</v>
      </c>
      <c r="U14" s="109">
        <v>8643643.0331103485</v>
      </c>
      <c r="V14" s="109"/>
      <c r="W14" s="109"/>
      <c r="X14" s="109"/>
      <c r="Y14" s="109"/>
      <c r="Z14" s="109"/>
      <c r="AA14" s="109"/>
      <c r="AB14" s="142"/>
      <c r="AC14" s="152">
        <v>86436430.331103504</v>
      </c>
      <c r="AD14" s="152"/>
    </row>
    <row r="15" spans="1:33" ht="15" x14ac:dyDescent="0.2">
      <c r="A15" s="191">
        <v>45689</v>
      </c>
      <c r="B15" s="202">
        <v>90228569.559012175</v>
      </c>
      <c r="C15" s="94" t="s">
        <v>35</v>
      </c>
      <c r="D15" s="95">
        <v>20</v>
      </c>
      <c r="E15" s="148"/>
      <c r="F15" s="149"/>
      <c r="G15" s="149"/>
      <c r="H15" s="149"/>
      <c r="I15" s="149"/>
      <c r="J15" s="149"/>
      <c r="K15" s="149"/>
      <c r="L15" s="149">
        <v>322244.89128218632</v>
      </c>
      <c r="M15" s="149">
        <v>322244.89128218632</v>
      </c>
      <c r="N15" s="149">
        <v>322244.89128218632</v>
      </c>
      <c r="O15" s="149">
        <v>322244.89128218632</v>
      </c>
      <c r="P15" s="149">
        <v>322244.89128218632</v>
      </c>
      <c r="Q15" s="149">
        <v>322244.89128218632</v>
      </c>
      <c r="R15" s="149">
        <v>322244.89128218632</v>
      </c>
      <c r="S15" s="149">
        <v>322244.89128218632</v>
      </c>
      <c r="T15" s="149">
        <v>322244.89128218632</v>
      </c>
      <c r="U15" s="149">
        <v>322244.89128218632</v>
      </c>
      <c r="V15" s="149"/>
      <c r="W15" s="149"/>
      <c r="X15" s="149"/>
      <c r="Y15" s="149"/>
      <c r="Z15" s="149"/>
      <c r="AA15" s="149"/>
      <c r="AB15" s="149"/>
      <c r="AC15" s="151">
        <v>64448978.256437264</v>
      </c>
      <c r="AF15" s="206" t="s">
        <v>1</v>
      </c>
      <c r="AG15" s="206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/>
      <c r="F16" s="146"/>
      <c r="G16" s="146"/>
      <c r="H16" s="146"/>
      <c r="I16" s="146"/>
      <c r="J16" s="146"/>
      <c r="K16" s="146"/>
      <c r="L16" s="146">
        <v>322244.89128218632</v>
      </c>
      <c r="M16" s="146">
        <v>322244.89128218632</v>
      </c>
      <c r="N16" s="146">
        <v>322244.89128218632</v>
      </c>
      <c r="O16" s="146">
        <v>322244.89128218632</v>
      </c>
      <c r="P16" s="146">
        <v>322244.89128218632</v>
      </c>
      <c r="Q16" s="146">
        <v>322244.89128218632</v>
      </c>
      <c r="R16" s="146">
        <v>322244.89128218632</v>
      </c>
      <c r="S16" s="146">
        <v>322244.89128218632</v>
      </c>
      <c r="T16" s="146">
        <v>322244.89128218632</v>
      </c>
      <c r="U16" s="146">
        <v>322244.89128218632</v>
      </c>
      <c r="V16" s="146"/>
      <c r="W16" s="146"/>
      <c r="X16" s="146"/>
      <c r="Y16" s="146"/>
      <c r="Z16" s="146"/>
      <c r="AA16" s="146"/>
      <c r="AB16" s="146"/>
      <c r="AC16" s="152">
        <v>12889795.651287453</v>
      </c>
      <c r="AF16" s="206" t="s">
        <v>3</v>
      </c>
      <c r="AG16" s="206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/>
      <c r="F17" s="143"/>
      <c r="G17" s="143"/>
      <c r="H17" s="143"/>
      <c r="I17" s="143"/>
      <c r="J17" s="143"/>
      <c r="K17" s="143"/>
      <c r="L17" s="143">
        <v>322244.89128218632</v>
      </c>
      <c r="M17" s="143">
        <v>322244.89128218632</v>
      </c>
      <c r="N17" s="143">
        <v>322244.89128218632</v>
      </c>
      <c r="O17" s="143">
        <v>322244.89128218632</v>
      </c>
      <c r="P17" s="143">
        <v>322244.89128218632</v>
      </c>
      <c r="Q17" s="143">
        <v>322244.89128218632</v>
      </c>
      <c r="R17" s="143">
        <v>322244.89128218632</v>
      </c>
      <c r="S17" s="143">
        <v>322244.89128218632</v>
      </c>
      <c r="T17" s="143">
        <v>322244.89128218632</v>
      </c>
      <c r="U17" s="143">
        <v>322244.89128218632</v>
      </c>
      <c r="V17" s="143"/>
      <c r="W17" s="143"/>
      <c r="X17" s="143"/>
      <c r="Y17" s="143"/>
      <c r="Z17" s="143"/>
      <c r="AA17" s="143"/>
      <c r="AB17" s="143"/>
      <c r="AC17" s="153">
        <v>12889795.651287453</v>
      </c>
      <c r="AF17" s="206" t="s">
        <v>2</v>
      </c>
      <c r="AG17" s="206">
        <v>2</v>
      </c>
    </row>
    <row r="18" spans="1:33" ht="15.75" thickBot="1" x14ac:dyDescent="0.25">
      <c r="A18" s="192"/>
      <c r="B18" s="195"/>
      <c r="C18" s="112" t="s">
        <v>34</v>
      </c>
      <c r="D18" s="113">
        <v>28</v>
      </c>
      <c r="E18" s="109"/>
      <c r="F18" s="109"/>
      <c r="G18" s="109"/>
      <c r="H18" s="109"/>
      <c r="I18" s="109"/>
      <c r="J18" s="109"/>
      <c r="K18" s="109"/>
      <c r="L18" s="109">
        <v>9022856.9559012167</v>
      </c>
      <c r="M18" s="109">
        <v>9022856.9559012167</v>
      </c>
      <c r="N18" s="109">
        <v>9022856.9559012167</v>
      </c>
      <c r="O18" s="109">
        <v>9022856.9559012167</v>
      </c>
      <c r="P18" s="109">
        <v>9022856.9559012167</v>
      </c>
      <c r="Q18" s="109">
        <v>9022856.9559012167</v>
      </c>
      <c r="R18" s="109">
        <v>9022856.9559012167</v>
      </c>
      <c r="S18" s="109">
        <v>9022856.9559012167</v>
      </c>
      <c r="T18" s="109">
        <v>9022856.9559012167</v>
      </c>
      <c r="U18" s="109">
        <v>9022856.9559012167</v>
      </c>
      <c r="V18" s="109"/>
      <c r="W18" s="109"/>
      <c r="X18" s="109"/>
      <c r="Y18" s="109"/>
      <c r="Z18" s="109"/>
      <c r="AA18" s="109"/>
      <c r="AB18" s="142"/>
      <c r="AC18" s="152">
        <v>90228569.559012175</v>
      </c>
      <c r="AD18" s="152"/>
    </row>
    <row r="19" spans="1:33" ht="15" x14ac:dyDescent="0.2">
      <c r="A19" s="193">
        <v>45717</v>
      </c>
      <c r="B19" s="202">
        <v>97285326.099762276</v>
      </c>
      <c r="C19" s="94" t="s">
        <v>35</v>
      </c>
      <c r="D19" s="95">
        <v>20</v>
      </c>
      <c r="E19" s="148"/>
      <c r="F19" s="149"/>
      <c r="G19" s="149"/>
      <c r="H19" s="149"/>
      <c r="I19" s="149"/>
      <c r="J19" s="149"/>
      <c r="K19" s="149"/>
      <c r="L19" s="149">
        <v>313823.63257987826</v>
      </c>
      <c r="M19" s="149">
        <v>313823.63257987826</v>
      </c>
      <c r="N19" s="149">
        <v>313823.63257987826</v>
      </c>
      <c r="O19" s="149">
        <v>313823.63257987826</v>
      </c>
      <c r="P19" s="149">
        <v>313823.63257987826</v>
      </c>
      <c r="Q19" s="149">
        <v>313823.63257987826</v>
      </c>
      <c r="R19" s="149">
        <v>313823.63257987826</v>
      </c>
      <c r="S19" s="149">
        <v>313823.63257987826</v>
      </c>
      <c r="T19" s="149">
        <v>313823.63257987826</v>
      </c>
      <c r="U19" s="149">
        <v>313823.63257987826</v>
      </c>
      <c r="V19" s="149"/>
      <c r="W19" s="149"/>
      <c r="X19" s="149"/>
      <c r="Y19" s="149"/>
      <c r="Z19" s="149"/>
      <c r="AA19" s="149"/>
      <c r="AB19" s="149"/>
      <c r="AC19" s="151">
        <v>62764726.515975662</v>
      </c>
      <c r="AF19" s="206" t="s">
        <v>1</v>
      </c>
      <c r="AG19" s="206">
        <v>3</v>
      </c>
    </row>
    <row r="20" spans="1:33" ht="15" x14ac:dyDescent="0.2">
      <c r="A20" s="191"/>
      <c r="B20" s="194"/>
      <c r="C20" s="100" t="s">
        <v>36</v>
      </c>
      <c r="D20" s="101">
        <v>5</v>
      </c>
      <c r="E20" s="145"/>
      <c r="F20" s="146"/>
      <c r="G20" s="146"/>
      <c r="H20" s="146"/>
      <c r="I20" s="146"/>
      <c r="J20" s="146"/>
      <c r="K20" s="146"/>
      <c r="L20" s="146">
        <v>313823.63257987826</v>
      </c>
      <c r="M20" s="146">
        <v>313823.63257987826</v>
      </c>
      <c r="N20" s="146">
        <v>313823.63257987826</v>
      </c>
      <c r="O20" s="146">
        <v>313823.63257987826</v>
      </c>
      <c r="P20" s="146">
        <v>313823.63257987826</v>
      </c>
      <c r="Q20" s="146">
        <v>313823.63257987826</v>
      </c>
      <c r="R20" s="146">
        <v>313823.63257987826</v>
      </c>
      <c r="S20" s="146">
        <v>313823.63257987826</v>
      </c>
      <c r="T20" s="146">
        <v>313823.63257987826</v>
      </c>
      <c r="U20" s="146">
        <v>313823.63257987826</v>
      </c>
      <c r="V20" s="146"/>
      <c r="W20" s="146"/>
      <c r="X20" s="146"/>
      <c r="Y20" s="146"/>
      <c r="Z20" s="146"/>
      <c r="AA20" s="146"/>
      <c r="AB20" s="146"/>
      <c r="AC20" s="152">
        <v>15691181.628993915</v>
      </c>
      <c r="AF20" s="206" t="s">
        <v>3</v>
      </c>
      <c r="AG20" s="206">
        <v>3</v>
      </c>
    </row>
    <row r="21" spans="1:33" ht="15" x14ac:dyDescent="0.2">
      <c r="A21" s="191"/>
      <c r="B21" s="194"/>
      <c r="C21" s="106" t="s">
        <v>37</v>
      </c>
      <c r="D21" s="107">
        <v>6</v>
      </c>
      <c r="E21" s="143"/>
      <c r="F21" s="143"/>
      <c r="G21" s="143"/>
      <c r="H21" s="143"/>
      <c r="I21" s="143"/>
      <c r="J21" s="143"/>
      <c r="K21" s="143"/>
      <c r="L21" s="143">
        <v>313823.63257987826</v>
      </c>
      <c r="M21" s="143">
        <v>313823.63257987826</v>
      </c>
      <c r="N21" s="143">
        <v>313823.63257987826</v>
      </c>
      <c r="O21" s="143">
        <v>313823.63257987826</v>
      </c>
      <c r="P21" s="143">
        <v>313823.63257987826</v>
      </c>
      <c r="Q21" s="143">
        <v>313823.63257987826</v>
      </c>
      <c r="R21" s="143">
        <v>313823.63257987826</v>
      </c>
      <c r="S21" s="143">
        <v>313823.63257987826</v>
      </c>
      <c r="T21" s="143">
        <v>313823.63257987826</v>
      </c>
      <c r="U21" s="143">
        <v>313823.63257987826</v>
      </c>
      <c r="V21" s="143"/>
      <c r="W21" s="143"/>
      <c r="X21" s="143"/>
      <c r="Y21" s="143"/>
      <c r="Z21" s="143"/>
      <c r="AA21" s="143"/>
      <c r="AB21" s="143"/>
      <c r="AC21" s="153">
        <v>18829417.954792697</v>
      </c>
      <c r="AF21" s="206" t="s">
        <v>2</v>
      </c>
      <c r="AG21" s="206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/>
      <c r="F22" s="109"/>
      <c r="G22" s="109"/>
      <c r="H22" s="109"/>
      <c r="I22" s="109"/>
      <c r="J22" s="109"/>
      <c r="K22" s="109"/>
      <c r="L22" s="109">
        <v>9728532.6099762265</v>
      </c>
      <c r="M22" s="109">
        <v>9728532.6099762265</v>
      </c>
      <c r="N22" s="109">
        <v>9728532.6099762265</v>
      </c>
      <c r="O22" s="109">
        <v>9728532.6099762265</v>
      </c>
      <c r="P22" s="109">
        <v>9728532.6099762265</v>
      </c>
      <c r="Q22" s="109">
        <v>9728532.6099762265</v>
      </c>
      <c r="R22" s="109">
        <v>9728532.6099762265</v>
      </c>
      <c r="S22" s="109">
        <v>9728532.6099762265</v>
      </c>
      <c r="T22" s="109">
        <v>9728532.6099762265</v>
      </c>
      <c r="U22" s="109">
        <v>9728532.6099762265</v>
      </c>
      <c r="V22" s="109"/>
      <c r="W22" s="109"/>
      <c r="X22" s="109"/>
      <c r="Y22" s="109"/>
      <c r="Z22" s="109"/>
      <c r="AA22" s="109"/>
      <c r="AB22" s="142"/>
      <c r="AC22" s="152">
        <v>97285326.099762276</v>
      </c>
      <c r="AD22" s="152"/>
    </row>
    <row r="23" spans="1:33" ht="15" x14ac:dyDescent="0.2">
      <c r="A23" s="191">
        <v>45748</v>
      </c>
      <c r="B23" s="202">
        <v>93774254.85594511</v>
      </c>
      <c r="C23" s="94" t="s">
        <v>35</v>
      </c>
      <c r="D23" s="95">
        <v>20</v>
      </c>
      <c r="E23" s="148"/>
      <c r="F23" s="149"/>
      <c r="G23" s="149"/>
      <c r="H23" s="149"/>
      <c r="I23" s="149"/>
      <c r="J23" s="149"/>
      <c r="K23" s="149"/>
      <c r="L23" s="149">
        <v>312580.84951981698</v>
      </c>
      <c r="M23" s="149">
        <v>312580.84951981698</v>
      </c>
      <c r="N23" s="149">
        <v>312580.84951981698</v>
      </c>
      <c r="O23" s="149">
        <v>312580.84951981698</v>
      </c>
      <c r="P23" s="149">
        <v>312580.84951981698</v>
      </c>
      <c r="Q23" s="149">
        <v>312580.84951981698</v>
      </c>
      <c r="R23" s="149">
        <v>312580.84951981698</v>
      </c>
      <c r="S23" s="149">
        <v>312580.84951981698</v>
      </c>
      <c r="T23" s="149">
        <v>312580.84951981698</v>
      </c>
      <c r="U23" s="149">
        <v>312580.84951981698</v>
      </c>
      <c r="V23" s="149"/>
      <c r="W23" s="149"/>
      <c r="X23" s="149"/>
      <c r="Y23" s="149"/>
      <c r="Z23" s="149"/>
      <c r="AA23" s="149"/>
      <c r="AB23" s="149"/>
      <c r="AC23" s="151">
        <v>62516169.903963402</v>
      </c>
      <c r="AF23" s="206" t="s">
        <v>1</v>
      </c>
      <c r="AG23" s="206">
        <v>4</v>
      </c>
    </row>
    <row r="24" spans="1:33" ht="15" x14ac:dyDescent="0.2">
      <c r="A24" s="191"/>
      <c r="B24" s="194"/>
      <c r="C24" s="100" t="s">
        <v>36</v>
      </c>
      <c r="D24" s="101">
        <v>4</v>
      </c>
      <c r="E24" s="145"/>
      <c r="F24" s="146"/>
      <c r="G24" s="146"/>
      <c r="H24" s="146"/>
      <c r="I24" s="146"/>
      <c r="J24" s="146"/>
      <c r="K24" s="146"/>
      <c r="L24" s="146">
        <v>312580.84951981698</v>
      </c>
      <c r="M24" s="146">
        <v>312580.84951981698</v>
      </c>
      <c r="N24" s="146">
        <v>312580.84951981698</v>
      </c>
      <c r="O24" s="146">
        <v>312580.84951981698</v>
      </c>
      <c r="P24" s="146">
        <v>312580.84951981698</v>
      </c>
      <c r="Q24" s="146">
        <v>312580.84951981698</v>
      </c>
      <c r="R24" s="146">
        <v>312580.84951981698</v>
      </c>
      <c r="S24" s="146">
        <v>312580.84951981698</v>
      </c>
      <c r="T24" s="146">
        <v>312580.84951981698</v>
      </c>
      <c r="U24" s="146">
        <v>312580.84951981698</v>
      </c>
      <c r="V24" s="146"/>
      <c r="W24" s="146"/>
      <c r="X24" s="146"/>
      <c r="Y24" s="146"/>
      <c r="Z24" s="146"/>
      <c r="AA24" s="146"/>
      <c r="AB24" s="146"/>
      <c r="AC24" s="152">
        <v>12503233.980792681</v>
      </c>
      <c r="AF24" s="206" t="s">
        <v>3</v>
      </c>
      <c r="AG24" s="206">
        <v>4</v>
      </c>
    </row>
    <row r="25" spans="1:33" ht="15" x14ac:dyDescent="0.2">
      <c r="A25" s="191"/>
      <c r="B25" s="194"/>
      <c r="C25" s="106" t="s">
        <v>37</v>
      </c>
      <c r="D25" s="107">
        <v>6</v>
      </c>
      <c r="E25" s="143"/>
      <c r="F25" s="143"/>
      <c r="G25" s="143"/>
      <c r="H25" s="143"/>
      <c r="I25" s="143"/>
      <c r="J25" s="143"/>
      <c r="K25" s="143"/>
      <c r="L25" s="143">
        <v>312580.84951981698</v>
      </c>
      <c r="M25" s="143">
        <v>312580.84951981698</v>
      </c>
      <c r="N25" s="143">
        <v>312580.84951981698</v>
      </c>
      <c r="O25" s="143">
        <v>312580.84951981698</v>
      </c>
      <c r="P25" s="143">
        <v>312580.84951981698</v>
      </c>
      <c r="Q25" s="143">
        <v>312580.84951981698</v>
      </c>
      <c r="R25" s="143">
        <v>312580.84951981698</v>
      </c>
      <c r="S25" s="143">
        <v>312580.84951981698</v>
      </c>
      <c r="T25" s="143">
        <v>312580.84951981698</v>
      </c>
      <c r="U25" s="143">
        <v>312580.84951981698</v>
      </c>
      <c r="V25" s="143"/>
      <c r="W25" s="143"/>
      <c r="X25" s="143"/>
      <c r="Y25" s="143"/>
      <c r="Z25" s="143"/>
      <c r="AA25" s="143"/>
      <c r="AB25" s="143"/>
      <c r="AC25" s="153">
        <v>18754850.971189022</v>
      </c>
      <c r="AF25" s="206" t="s">
        <v>2</v>
      </c>
      <c r="AG25" s="206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/>
      <c r="F26" s="109"/>
      <c r="G26" s="109"/>
      <c r="H26" s="109"/>
      <c r="I26" s="109"/>
      <c r="J26" s="109"/>
      <c r="K26" s="109"/>
      <c r="L26" s="109">
        <v>9377425.4855945092</v>
      </c>
      <c r="M26" s="109">
        <v>9377425.4855945092</v>
      </c>
      <c r="N26" s="109">
        <v>9377425.4855945092</v>
      </c>
      <c r="O26" s="109">
        <v>9377425.4855945092</v>
      </c>
      <c r="P26" s="109">
        <v>9377425.4855945092</v>
      </c>
      <c r="Q26" s="109">
        <v>9377425.4855945092</v>
      </c>
      <c r="R26" s="109">
        <v>9377425.4855945092</v>
      </c>
      <c r="S26" s="109">
        <v>9377425.4855945092</v>
      </c>
      <c r="T26" s="109">
        <v>9377425.4855945092</v>
      </c>
      <c r="U26" s="109">
        <v>9377425.4855945092</v>
      </c>
      <c r="V26" s="109"/>
      <c r="W26" s="109"/>
      <c r="X26" s="109"/>
      <c r="Y26" s="109"/>
      <c r="Z26" s="109"/>
      <c r="AA26" s="109"/>
      <c r="AB26" s="142"/>
      <c r="AC26" s="152">
        <v>93774254.85594511</v>
      </c>
      <c r="AD26" s="152"/>
    </row>
    <row r="27" spans="1:33" ht="15" x14ac:dyDescent="0.2">
      <c r="A27" s="191">
        <v>45778</v>
      </c>
      <c r="B27" s="202">
        <v>107162941.29419744</v>
      </c>
      <c r="C27" s="94" t="s">
        <v>35</v>
      </c>
      <c r="D27" s="95">
        <v>21</v>
      </c>
      <c r="E27" s="148"/>
      <c r="F27" s="149"/>
      <c r="G27" s="149"/>
      <c r="H27" s="149"/>
      <c r="I27" s="149"/>
      <c r="J27" s="149"/>
      <c r="K27" s="149"/>
      <c r="L27" s="149">
        <v>345686.90740063688</v>
      </c>
      <c r="M27" s="149">
        <v>345686.90740063688</v>
      </c>
      <c r="N27" s="149">
        <v>345686.90740063688</v>
      </c>
      <c r="O27" s="149">
        <v>345686.90740063688</v>
      </c>
      <c r="P27" s="149">
        <v>345686.90740063688</v>
      </c>
      <c r="Q27" s="149">
        <v>345686.90740063688</v>
      </c>
      <c r="R27" s="149">
        <v>345686.90740063688</v>
      </c>
      <c r="S27" s="149">
        <v>345686.90740063688</v>
      </c>
      <c r="T27" s="149">
        <v>345686.90740063688</v>
      </c>
      <c r="U27" s="149">
        <v>345686.90740063688</v>
      </c>
      <c r="V27" s="149"/>
      <c r="W27" s="149"/>
      <c r="X27" s="149"/>
      <c r="Y27" s="149"/>
      <c r="Z27" s="149"/>
      <c r="AA27" s="149"/>
      <c r="AB27" s="149"/>
      <c r="AC27" s="151">
        <v>72594250.554133743</v>
      </c>
      <c r="AF27" s="206" t="s">
        <v>1</v>
      </c>
      <c r="AG27" s="206">
        <v>5</v>
      </c>
    </row>
    <row r="28" spans="1:33" ht="15" x14ac:dyDescent="0.2">
      <c r="A28" s="191"/>
      <c r="B28" s="194"/>
      <c r="C28" s="100" t="s">
        <v>36</v>
      </c>
      <c r="D28" s="101">
        <v>5</v>
      </c>
      <c r="E28" s="145"/>
      <c r="F28" s="146"/>
      <c r="G28" s="146"/>
      <c r="H28" s="146"/>
      <c r="I28" s="146"/>
      <c r="J28" s="146"/>
      <c r="K28" s="146"/>
      <c r="L28" s="146">
        <v>345686.90740063688</v>
      </c>
      <c r="M28" s="146">
        <v>345686.90740063688</v>
      </c>
      <c r="N28" s="146">
        <v>345686.90740063688</v>
      </c>
      <c r="O28" s="146">
        <v>345686.90740063688</v>
      </c>
      <c r="P28" s="146">
        <v>345686.90740063688</v>
      </c>
      <c r="Q28" s="146">
        <v>345686.90740063688</v>
      </c>
      <c r="R28" s="146">
        <v>345686.90740063688</v>
      </c>
      <c r="S28" s="146">
        <v>345686.90740063688</v>
      </c>
      <c r="T28" s="146">
        <v>345686.90740063688</v>
      </c>
      <c r="U28" s="146">
        <v>345686.90740063688</v>
      </c>
      <c r="V28" s="146"/>
      <c r="W28" s="146"/>
      <c r="X28" s="146"/>
      <c r="Y28" s="146"/>
      <c r="Z28" s="146"/>
      <c r="AA28" s="146"/>
      <c r="AB28" s="146"/>
      <c r="AC28" s="152">
        <v>17284345.370031845</v>
      </c>
      <c r="AF28" s="206" t="s">
        <v>3</v>
      </c>
      <c r="AG28" s="206">
        <v>5</v>
      </c>
    </row>
    <row r="29" spans="1:33" ht="15" x14ac:dyDescent="0.2">
      <c r="A29" s="191"/>
      <c r="B29" s="194"/>
      <c r="C29" s="106" t="s">
        <v>37</v>
      </c>
      <c r="D29" s="107">
        <v>5</v>
      </c>
      <c r="E29" s="143"/>
      <c r="F29" s="143"/>
      <c r="G29" s="143"/>
      <c r="H29" s="143"/>
      <c r="I29" s="143"/>
      <c r="J29" s="143"/>
      <c r="K29" s="143"/>
      <c r="L29" s="143">
        <v>345686.90740063688</v>
      </c>
      <c r="M29" s="143">
        <v>345686.90740063688</v>
      </c>
      <c r="N29" s="143">
        <v>345686.90740063688</v>
      </c>
      <c r="O29" s="143">
        <v>345686.90740063688</v>
      </c>
      <c r="P29" s="143">
        <v>345686.90740063688</v>
      </c>
      <c r="Q29" s="143">
        <v>345686.90740063688</v>
      </c>
      <c r="R29" s="143">
        <v>345686.90740063688</v>
      </c>
      <c r="S29" s="143">
        <v>345686.90740063688</v>
      </c>
      <c r="T29" s="143">
        <v>345686.90740063688</v>
      </c>
      <c r="U29" s="143">
        <v>345686.90740063688</v>
      </c>
      <c r="V29" s="143"/>
      <c r="W29" s="143"/>
      <c r="X29" s="143"/>
      <c r="Y29" s="143"/>
      <c r="Z29" s="143"/>
      <c r="AA29" s="143"/>
      <c r="AB29" s="143"/>
      <c r="AC29" s="153">
        <v>17284345.370031845</v>
      </c>
      <c r="AF29" s="206" t="s">
        <v>2</v>
      </c>
      <c r="AG29" s="206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/>
      <c r="F30" s="109"/>
      <c r="G30" s="109"/>
      <c r="H30" s="109"/>
      <c r="I30" s="109"/>
      <c r="J30" s="109"/>
      <c r="K30" s="109"/>
      <c r="L30" s="109">
        <v>10716294.129419742</v>
      </c>
      <c r="M30" s="109">
        <v>10716294.129419742</v>
      </c>
      <c r="N30" s="109">
        <v>10716294.129419742</v>
      </c>
      <c r="O30" s="109">
        <v>10716294.129419742</v>
      </c>
      <c r="P30" s="109">
        <v>10716294.129419742</v>
      </c>
      <c r="Q30" s="109">
        <v>10716294.129419742</v>
      </c>
      <c r="R30" s="109">
        <v>10716294.129419742</v>
      </c>
      <c r="S30" s="109">
        <v>10716294.129419742</v>
      </c>
      <c r="T30" s="109">
        <v>10716294.129419742</v>
      </c>
      <c r="U30" s="109">
        <v>10716294.129419742</v>
      </c>
      <c r="V30" s="109"/>
      <c r="W30" s="109"/>
      <c r="X30" s="109"/>
      <c r="Y30" s="109"/>
      <c r="Z30" s="109"/>
      <c r="AA30" s="109"/>
      <c r="AB30" s="142"/>
      <c r="AC30" s="152">
        <v>107162941.29419744</v>
      </c>
      <c r="AD30" s="152"/>
    </row>
    <row r="31" spans="1:33" ht="15" x14ac:dyDescent="0.2">
      <c r="A31" s="191">
        <v>45809</v>
      </c>
      <c r="B31" s="202">
        <v>93560206.260997698</v>
      </c>
      <c r="C31" s="94" t="s">
        <v>35</v>
      </c>
      <c r="D31" s="95">
        <v>18</v>
      </c>
      <c r="E31" s="148"/>
      <c r="F31" s="149"/>
      <c r="G31" s="149"/>
      <c r="H31" s="149"/>
      <c r="I31" s="149"/>
      <c r="J31" s="149"/>
      <c r="K31" s="149"/>
      <c r="L31" s="149">
        <v>311867.35420332558</v>
      </c>
      <c r="M31" s="149">
        <v>311867.35420332558</v>
      </c>
      <c r="N31" s="149">
        <v>311867.35420332558</v>
      </c>
      <c r="O31" s="149">
        <v>311867.35420332558</v>
      </c>
      <c r="P31" s="149">
        <v>311867.35420332558</v>
      </c>
      <c r="Q31" s="149">
        <v>311867.35420332558</v>
      </c>
      <c r="R31" s="149">
        <v>311867.35420332558</v>
      </c>
      <c r="S31" s="149">
        <v>311867.35420332558</v>
      </c>
      <c r="T31" s="149">
        <v>311867.35420332558</v>
      </c>
      <c r="U31" s="149">
        <v>311867.35420332558</v>
      </c>
      <c r="V31" s="149"/>
      <c r="W31" s="149"/>
      <c r="X31" s="149"/>
      <c r="Y31" s="149"/>
      <c r="Z31" s="149"/>
      <c r="AA31" s="149"/>
      <c r="AB31" s="149"/>
      <c r="AC31" s="151">
        <v>56136123.756598614</v>
      </c>
      <c r="AF31" s="206" t="s">
        <v>1</v>
      </c>
      <c r="AG31" s="206">
        <v>6</v>
      </c>
    </row>
    <row r="32" spans="1:33" ht="15" x14ac:dyDescent="0.2">
      <c r="A32" s="191"/>
      <c r="B32" s="194"/>
      <c r="C32" s="100" t="s">
        <v>36</v>
      </c>
      <c r="D32" s="101">
        <v>4</v>
      </c>
      <c r="E32" s="145"/>
      <c r="F32" s="146"/>
      <c r="G32" s="146"/>
      <c r="H32" s="146"/>
      <c r="I32" s="146"/>
      <c r="J32" s="146"/>
      <c r="K32" s="146"/>
      <c r="L32" s="146">
        <v>311867.35420332558</v>
      </c>
      <c r="M32" s="146">
        <v>311867.35420332558</v>
      </c>
      <c r="N32" s="146">
        <v>311867.35420332558</v>
      </c>
      <c r="O32" s="146">
        <v>311867.35420332558</v>
      </c>
      <c r="P32" s="146">
        <v>311867.35420332558</v>
      </c>
      <c r="Q32" s="146">
        <v>311867.35420332558</v>
      </c>
      <c r="R32" s="146">
        <v>311867.35420332558</v>
      </c>
      <c r="S32" s="146">
        <v>311867.35420332558</v>
      </c>
      <c r="T32" s="146">
        <v>311867.35420332558</v>
      </c>
      <c r="U32" s="146">
        <v>311867.35420332558</v>
      </c>
      <c r="V32" s="146"/>
      <c r="W32" s="146"/>
      <c r="X32" s="146"/>
      <c r="Y32" s="146"/>
      <c r="Z32" s="146"/>
      <c r="AA32" s="146"/>
      <c r="AB32" s="146"/>
      <c r="AC32" s="152">
        <v>12474694.168133026</v>
      </c>
      <c r="AF32" s="206" t="s">
        <v>3</v>
      </c>
      <c r="AG32" s="206">
        <v>6</v>
      </c>
    </row>
    <row r="33" spans="1:33" ht="15" x14ac:dyDescent="0.2">
      <c r="A33" s="191"/>
      <c r="B33" s="194"/>
      <c r="C33" s="106" t="s">
        <v>37</v>
      </c>
      <c r="D33" s="107">
        <v>8</v>
      </c>
      <c r="E33" s="143"/>
      <c r="F33" s="143"/>
      <c r="G33" s="143"/>
      <c r="H33" s="143"/>
      <c r="I33" s="143"/>
      <c r="J33" s="143"/>
      <c r="K33" s="143"/>
      <c r="L33" s="143">
        <v>311867.35420332558</v>
      </c>
      <c r="M33" s="143">
        <v>311867.35420332558</v>
      </c>
      <c r="N33" s="143">
        <v>311867.35420332558</v>
      </c>
      <c r="O33" s="143">
        <v>311867.35420332558</v>
      </c>
      <c r="P33" s="143">
        <v>311867.35420332558</v>
      </c>
      <c r="Q33" s="143">
        <v>311867.35420332558</v>
      </c>
      <c r="R33" s="143">
        <v>311867.35420332558</v>
      </c>
      <c r="S33" s="143">
        <v>311867.35420332558</v>
      </c>
      <c r="T33" s="143">
        <v>311867.35420332558</v>
      </c>
      <c r="U33" s="143">
        <v>311867.35420332558</v>
      </c>
      <c r="V33" s="143"/>
      <c r="W33" s="143"/>
      <c r="X33" s="143"/>
      <c r="Y33" s="143"/>
      <c r="Z33" s="143"/>
      <c r="AA33" s="143"/>
      <c r="AB33" s="143"/>
      <c r="AC33" s="153">
        <v>24949388.336266052</v>
      </c>
      <c r="AF33" s="206" t="s">
        <v>2</v>
      </c>
      <c r="AG33" s="206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/>
      <c r="F34" s="109"/>
      <c r="G34" s="109"/>
      <c r="H34" s="109"/>
      <c r="I34" s="109"/>
      <c r="J34" s="109"/>
      <c r="K34" s="109"/>
      <c r="L34" s="109">
        <v>9356020.626099769</v>
      </c>
      <c r="M34" s="109">
        <v>9356020.626099769</v>
      </c>
      <c r="N34" s="109">
        <v>9356020.626099769</v>
      </c>
      <c r="O34" s="109">
        <v>9356020.626099769</v>
      </c>
      <c r="P34" s="109">
        <v>9356020.626099769</v>
      </c>
      <c r="Q34" s="109">
        <v>9356020.626099769</v>
      </c>
      <c r="R34" s="109">
        <v>9356020.626099769</v>
      </c>
      <c r="S34" s="109">
        <v>9356020.626099769</v>
      </c>
      <c r="T34" s="109">
        <v>9356020.626099769</v>
      </c>
      <c r="U34" s="109">
        <v>9356020.626099769</v>
      </c>
      <c r="V34" s="109"/>
      <c r="W34" s="109"/>
      <c r="X34" s="109"/>
      <c r="Y34" s="109"/>
      <c r="Z34" s="109"/>
      <c r="AA34" s="109"/>
      <c r="AB34" s="142"/>
      <c r="AC34" s="152">
        <v>93560206.260997698</v>
      </c>
      <c r="AD34" s="152"/>
    </row>
    <row r="35" spans="1:33" ht="15" x14ac:dyDescent="0.2">
      <c r="A35" s="191">
        <v>45839</v>
      </c>
      <c r="B35" s="202">
        <v>87986834.818784624</v>
      </c>
      <c r="C35" s="94" t="s">
        <v>35</v>
      </c>
      <c r="D35" s="95">
        <v>23</v>
      </c>
      <c r="E35" s="148"/>
      <c r="F35" s="149"/>
      <c r="G35" s="149"/>
      <c r="H35" s="149"/>
      <c r="I35" s="149"/>
      <c r="J35" s="149"/>
      <c r="K35" s="149"/>
      <c r="L35" s="149">
        <v>283828.49941543426</v>
      </c>
      <c r="M35" s="149">
        <v>283828.49941543426</v>
      </c>
      <c r="N35" s="149">
        <v>283828.49941543426</v>
      </c>
      <c r="O35" s="149">
        <v>283828.49941543426</v>
      </c>
      <c r="P35" s="149">
        <v>283828.49941543426</v>
      </c>
      <c r="Q35" s="149">
        <v>283828.49941543426</v>
      </c>
      <c r="R35" s="149">
        <v>283828.49941543426</v>
      </c>
      <c r="S35" s="149">
        <v>283828.49941543426</v>
      </c>
      <c r="T35" s="149">
        <v>283828.49941543426</v>
      </c>
      <c r="U35" s="149">
        <v>283828.49941543426</v>
      </c>
      <c r="V35" s="149"/>
      <c r="W35" s="149"/>
      <c r="X35" s="149"/>
      <c r="Y35" s="149"/>
      <c r="Z35" s="149"/>
      <c r="AA35" s="149"/>
      <c r="AB35" s="149"/>
      <c r="AC35" s="151">
        <v>65280554.865549885</v>
      </c>
      <c r="AF35" s="206" t="s">
        <v>1</v>
      </c>
      <c r="AG35" s="206">
        <v>7</v>
      </c>
    </row>
    <row r="36" spans="1:33" ht="15" x14ac:dyDescent="0.2">
      <c r="A36" s="191"/>
      <c r="B36" s="194"/>
      <c r="C36" s="100" t="s">
        <v>36</v>
      </c>
      <c r="D36" s="101">
        <v>4</v>
      </c>
      <c r="E36" s="145"/>
      <c r="F36" s="146"/>
      <c r="G36" s="146"/>
      <c r="H36" s="146"/>
      <c r="I36" s="146"/>
      <c r="J36" s="146"/>
      <c r="K36" s="146"/>
      <c r="L36" s="146">
        <v>283828.49941543426</v>
      </c>
      <c r="M36" s="146">
        <v>283828.49941543426</v>
      </c>
      <c r="N36" s="146">
        <v>283828.49941543426</v>
      </c>
      <c r="O36" s="146">
        <v>283828.49941543426</v>
      </c>
      <c r="P36" s="146">
        <v>283828.49941543426</v>
      </c>
      <c r="Q36" s="146">
        <v>283828.49941543426</v>
      </c>
      <c r="R36" s="146">
        <v>283828.49941543426</v>
      </c>
      <c r="S36" s="146">
        <v>283828.49941543426</v>
      </c>
      <c r="T36" s="146">
        <v>283828.49941543426</v>
      </c>
      <c r="U36" s="146">
        <v>283828.49941543426</v>
      </c>
      <c r="V36" s="146"/>
      <c r="W36" s="146"/>
      <c r="X36" s="146"/>
      <c r="Y36" s="146"/>
      <c r="Z36" s="146"/>
      <c r="AA36" s="146"/>
      <c r="AB36" s="146"/>
      <c r="AC36" s="152">
        <v>11353139.976617372</v>
      </c>
      <c r="AF36" s="206" t="s">
        <v>3</v>
      </c>
      <c r="AG36" s="206">
        <v>7</v>
      </c>
    </row>
    <row r="37" spans="1:33" ht="15" x14ac:dyDescent="0.2">
      <c r="A37" s="191"/>
      <c r="B37" s="194"/>
      <c r="C37" s="106" t="s">
        <v>37</v>
      </c>
      <c r="D37" s="107">
        <v>4</v>
      </c>
      <c r="E37" s="143"/>
      <c r="F37" s="143"/>
      <c r="G37" s="143"/>
      <c r="H37" s="143"/>
      <c r="I37" s="143"/>
      <c r="J37" s="143"/>
      <c r="K37" s="143"/>
      <c r="L37" s="143">
        <v>283828.49941543426</v>
      </c>
      <c r="M37" s="143">
        <v>283828.49941543426</v>
      </c>
      <c r="N37" s="143">
        <v>283828.49941543426</v>
      </c>
      <c r="O37" s="143">
        <v>283828.49941543426</v>
      </c>
      <c r="P37" s="143">
        <v>283828.49941543426</v>
      </c>
      <c r="Q37" s="143">
        <v>283828.49941543426</v>
      </c>
      <c r="R37" s="143">
        <v>283828.49941543426</v>
      </c>
      <c r="S37" s="143">
        <v>283828.49941543426</v>
      </c>
      <c r="T37" s="143">
        <v>283828.49941543426</v>
      </c>
      <c r="U37" s="143">
        <v>283828.49941543426</v>
      </c>
      <c r="V37" s="143"/>
      <c r="W37" s="143"/>
      <c r="X37" s="143"/>
      <c r="Y37" s="143"/>
      <c r="Z37" s="143"/>
      <c r="AA37" s="143"/>
      <c r="AB37" s="143"/>
      <c r="AC37" s="153">
        <v>11353139.976617372</v>
      </c>
      <c r="AF37" s="206" t="s">
        <v>2</v>
      </c>
      <c r="AG37" s="206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/>
      <c r="F38" s="109"/>
      <c r="G38" s="109"/>
      <c r="H38" s="109"/>
      <c r="I38" s="109"/>
      <c r="J38" s="109"/>
      <c r="K38" s="109"/>
      <c r="L38" s="109">
        <v>8798683.4818784613</v>
      </c>
      <c r="M38" s="109">
        <v>8798683.4818784613</v>
      </c>
      <c r="N38" s="109">
        <v>8798683.4818784613</v>
      </c>
      <c r="O38" s="109">
        <v>8798683.4818784613</v>
      </c>
      <c r="P38" s="109">
        <v>8798683.4818784613</v>
      </c>
      <c r="Q38" s="109">
        <v>8798683.4818784613</v>
      </c>
      <c r="R38" s="109">
        <v>8798683.4818784613</v>
      </c>
      <c r="S38" s="109">
        <v>8798683.4818784613</v>
      </c>
      <c r="T38" s="109">
        <v>8798683.4818784613</v>
      </c>
      <c r="U38" s="109">
        <v>8798683.4818784613</v>
      </c>
      <c r="V38" s="109"/>
      <c r="W38" s="109"/>
      <c r="X38" s="109"/>
      <c r="Y38" s="109"/>
      <c r="Z38" s="109"/>
      <c r="AA38" s="109"/>
      <c r="AB38" s="142"/>
      <c r="AC38" s="152">
        <v>87986834.818784624</v>
      </c>
      <c r="AD38" s="152"/>
    </row>
    <row r="39" spans="1:33" ht="15" x14ac:dyDescent="0.2">
      <c r="A39" s="191">
        <v>45870</v>
      </c>
      <c r="B39" s="202">
        <v>103511297.2678064</v>
      </c>
      <c r="C39" s="94" t="s">
        <v>35</v>
      </c>
      <c r="D39" s="95">
        <v>19</v>
      </c>
      <c r="E39" s="148"/>
      <c r="F39" s="149"/>
      <c r="G39" s="149"/>
      <c r="H39" s="149"/>
      <c r="I39" s="149"/>
      <c r="J39" s="149"/>
      <c r="K39" s="149"/>
      <c r="L39" s="149">
        <v>333907.41054131096</v>
      </c>
      <c r="M39" s="149">
        <v>333907.41054131096</v>
      </c>
      <c r="N39" s="149">
        <v>333907.41054131096</v>
      </c>
      <c r="O39" s="149">
        <v>333907.41054131096</v>
      </c>
      <c r="P39" s="149">
        <v>333907.41054131096</v>
      </c>
      <c r="Q39" s="149">
        <v>333907.41054131096</v>
      </c>
      <c r="R39" s="149">
        <v>333907.41054131096</v>
      </c>
      <c r="S39" s="149">
        <v>333907.41054131096</v>
      </c>
      <c r="T39" s="149">
        <v>333907.41054131096</v>
      </c>
      <c r="U39" s="149">
        <v>333907.41054131096</v>
      </c>
      <c r="V39" s="149"/>
      <c r="W39" s="149"/>
      <c r="X39" s="149"/>
      <c r="Y39" s="149"/>
      <c r="Z39" s="149"/>
      <c r="AA39" s="149"/>
      <c r="AB39" s="149"/>
      <c r="AC39" s="151">
        <v>63442408.00284908</v>
      </c>
      <c r="AF39" s="206" t="s">
        <v>1</v>
      </c>
      <c r="AG39" s="206">
        <v>8</v>
      </c>
    </row>
    <row r="40" spans="1:33" ht="15" x14ac:dyDescent="0.2">
      <c r="A40" s="191"/>
      <c r="B40" s="194"/>
      <c r="C40" s="100" t="s">
        <v>36</v>
      </c>
      <c r="D40" s="101">
        <v>5</v>
      </c>
      <c r="E40" s="145"/>
      <c r="F40" s="146"/>
      <c r="G40" s="146"/>
      <c r="H40" s="146"/>
      <c r="I40" s="146"/>
      <c r="J40" s="146"/>
      <c r="K40" s="146"/>
      <c r="L40" s="146">
        <v>333907.41054131096</v>
      </c>
      <c r="M40" s="146">
        <v>333907.41054131096</v>
      </c>
      <c r="N40" s="146">
        <v>333907.41054131096</v>
      </c>
      <c r="O40" s="146">
        <v>333907.41054131096</v>
      </c>
      <c r="P40" s="146">
        <v>333907.41054131096</v>
      </c>
      <c r="Q40" s="146">
        <v>333907.41054131096</v>
      </c>
      <c r="R40" s="146">
        <v>333907.41054131096</v>
      </c>
      <c r="S40" s="146">
        <v>333907.41054131096</v>
      </c>
      <c r="T40" s="146">
        <v>333907.41054131096</v>
      </c>
      <c r="U40" s="146">
        <v>333907.41054131096</v>
      </c>
      <c r="V40" s="146"/>
      <c r="W40" s="146"/>
      <c r="X40" s="146"/>
      <c r="Y40" s="146"/>
      <c r="Z40" s="146"/>
      <c r="AA40" s="146"/>
      <c r="AB40" s="146"/>
      <c r="AC40" s="152">
        <v>16695370.527065547</v>
      </c>
      <c r="AF40" s="206" t="s">
        <v>3</v>
      </c>
      <c r="AG40" s="206">
        <v>8</v>
      </c>
    </row>
    <row r="41" spans="1:33" ht="15" x14ac:dyDescent="0.2">
      <c r="A41" s="191"/>
      <c r="B41" s="194"/>
      <c r="C41" s="106" t="s">
        <v>37</v>
      </c>
      <c r="D41" s="107">
        <v>7</v>
      </c>
      <c r="E41" s="143"/>
      <c r="F41" s="143"/>
      <c r="G41" s="143"/>
      <c r="H41" s="143"/>
      <c r="I41" s="143"/>
      <c r="J41" s="143"/>
      <c r="K41" s="143"/>
      <c r="L41" s="143">
        <v>333907.41054131096</v>
      </c>
      <c r="M41" s="143">
        <v>333907.41054131096</v>
      </c>
      <c r="N41" s="143">
        <v>333907.41054131096</v>
      </c>
      <c r="O41" s="143">
        <v>333907.41054131096</v>
      </c>
      <c r="P41" s="143">
        <v>333907.41054131096</v>
      </c>
      <c r="Q41" s="143">
        <v>333907.41054131096</v>
      </c>
      <c r="R41" s="143">
        <v>333907.41054131096</v>
      </c>
      <c r="S41" s="143">
        <v>333907.41054131096</v>
      </c>
      <c r="T41" s="143">
        <v>333907.41054131096</v>
      </c>
      <c r="U41" s="143">
        <v>333907.41054131096</v>
      </c>
      <c r="V41" s="143"/>
      <c r="W41" s="143"/>
      <c r="X41" s="143"/>
      <c r="Y41" s="143"/>
      <c r="Z41" s="143"/>
      <c r="AA41" s="143"/>
      <c r="AB41" s="143"/>
      <c r="AC41" s="153">
        <v>23373518.737891767</v>
      </c>
      <c r="AF41" s="206" t="s">
        <v>2</v>
      </c>
      <c r="AG41" s="206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/>
      <c r="F42" s="109"/>
      <c r="G42" s="109"/>
      <c r="H42" s="109"/>
      <c r="I42" s="109"/>
      <c r="J42" s="109"/>
      <c r="K42" s="109"/>
      <c r="L42" s="109">
        <v>10351129.72678064</v>
      </c>
      <c r="M42" s="109">
        <v>10351129.72678064</v>
      </c>
      <c r="N42" s="109">
        <v>10351129.72678064</v>
      </c>
      <c r="O42" s="109">
        <v>10351129.72678064</v>
      </c>
      <c r="P42" s="109">
        <v>10351129.72678064</v>
      </c>
      <c r="Q42" s="109">
        <v>10351129.72678064</v>
      </c>
      <c r="R42" s="109">
        <v>10351129.72678064</v>
      </c>
      <c r="S42" s="109">
        <v>10351129.72678064</v>
      </c>
      <c r="T42" s="109">
        <v>10351129.72678064</v>
      </c>
      <c r="U42" s="109">
        <v>10351129.72678064</v>
      </c>
      <c r="V42" s="109"/>
      <c r="W42" s="109"/>
      <c r="X42" s="109"/>
      <c r="Y42" s="109"/>
      <c r="Z42" s="109"/>
      <c r="AA42" s="109"/>
      <c r="AB42" s="142"/>
      <c r="AC42" s="152">
        <v>103511297.2678064</v>
      </c>
      <c r="AD42" s="152"/>
    </row>
    <row r="43" spans="1:33" ht="15" x14ac:dyDescent="0.2">
      <c r="A43" s="191">
        <v>45901</v>
      </c>
      <c r="B43" s="202">
        <v>94474839.757447436</v>
      </c>
      <c r="C43" s="94" t="s">
        <v>35</v>
      </c>
      <c r="D43" s="95">
        <v>22</v>
      </c>
      <c r="E43" s="148"/>
      <c r="F43" s="149"/>
      <c r="G43" s="149"/>
      <c r="H43" s="149"/>
      <c r="I43" s="149"/>
      <c r="J43" s="149"/>
      <c r="K43" s="149"/>
      <c r="L43" s="149">
        <v>314916.13252482482</v>
      </c>
      <c r="M43" s="149">
        <v>314916.13252482482</v>
      </c>
      <c r="N43" s="149">
        <v>314916.13252482482</v>
      </c>
      <c r="O43" s="149">
        <v>314916.13252482482</v>
      </c>
      <c r="P43" s="149">
        <v>314916.13252482482</v>
      </c>
      <c r="Q43" s="149">
        <v>314916.13252482482</v>
      </c>
      <c r="R43" s="149">
        <v>314916.13252482482</v>
      </c>
      <c r="S43" s="149">
        <v>314916.13252482482</v>
      </c>
      <c r="T43" s="149">
        <v>314916.13252482482</v>
      </c>
      <c r="U43" s="149">
        <v>314916.13252482482</v>
      </c>
      <c r="V43" s="149"/>
      <c r="W43" s="149"/>
      <c r="X43" s="149"/>
      <c r="Y43" s="149"/>
      <c r="Z43" s="149"/>
      <c r="AA43" s="149"/>
      <c r="AB43" s="149"/>
      <c r="AC43" s="151">
        <v>69281549.155461445</v>
      </c>
      <c r="AF43" s="206" t="s">
        <v>1</v>
      </c>
      <c r="AG43" s="206">
        <v>9</v>
      </c>
    </row>
    <row r="44" spans="1:33" ht="15" x14ac:dyDescent="0.2">
      <c r="A44" s="191"/>
      <c r="B44" s="194"/>
      <c r="C44" s="100" t="s">
        <v>36</v>
      </c>
      <c r="D44" s="101">
        <v>4</v>
      </c>
      <c r="E44" s="145"/>
      <c r="F44" s="146"/>
      <c r="G44" s="146"/>
      <c r="H44" s="146"/>
      <c r="I44" s="146"/>
      <c r="J44" s="146"/>
      <c r="K44" s="146"/>
      <c r="L44" s="146">
        <v>314916.13252482482</v>
      </c>
      <c r="M44" s="146">
        <v>314916.13252482482</v>
      </c>
      <c r="N44" s="146">
        <v>314916.13252482482</v>
      </c>
      <c r="O44" s="146">
        <v>314916.13252482482</v>
      </c>
      <c r="P44" s="146">
        <v>314916.13252482482</v>
      </c>
      <c r="Q44" s="146">
        <v>314916.13252482482</v>
      </c>
      <c r="R44" s="146">
        <v>314916.13252482482</v>
      </c>
      <c r="S44" s="146">
        <v>314916.13252482482</v>
      </c>
      <c r="T44" s="146">
        <v>314916.13252482482</v>
      </c>
      <c r="U44" s="146">
        <v>314916.13252482482</v>
      </c>
      <c r="V44" s="146"/>
      <c r="W44" s="146"/>
      <c r="X44" s="146"/>
      <c r="Y44" s="146"/>
      <c r="Z44" s="146"/>
      <c r="AA44" s="146"/>
      <c r="AB44" s="146"/>
      <c r="AC44" s="152">
        <v>12596645.30099299</v>
      </c>
      <c r="AF44" s="206" t="s">
        <v>3</v>
      </c>
      <c r="AG44" s="206">
        <v>9</v>
      </c>
    </row>
    <row r="45" spans="1:33" ht="15" x14ac:dyDescent="0.2">
      <c r="A45" s="191"/>
      <c r="B45" s="194"/>
      <c r="C45" s="106" t="s">
        <v>37</v>
      </c>
      <c r="D45" s="107">
        <v>4</v>
      </c>
      <c r="E45" s="143"/>
      <c r="F45" s="143"/>
      <c r="G45" s="143"/>
      <c r="H45" s="143"/>
      <c r="I45" s="143"/>
      <c r="J45" s="143"/>
      <c r="K45" s="143"/>
      <c r="L45" s="143">
        <v>314916.13252482482</v>
      </c>
      <c r="M45" s="143">
        <v>314916.13252482482</v>
      </c>
      <c r="N45" s="143">
        <v>314916.13252482482</v>
      </c>
      <c r="O45" s="143">
        <v>314916.13252482482</v>
      </c>
      <c r="P45" s="143">
        <v>314916.13252482482</v>
      </c>
      <c r="Q45" s="143">
        <v>314916.13252482482</v>
      </c>
      <c r="R45" s="143">
        <v>314916.13252482482</v>
      </c>
      <c r="S45" s="143">
        <v>314916.13252482482</v>
      </c>
      <c r="T45" s="143">
        <v>314916.13252482482</v>
      </c>
      <c r="U45" s="143">
        <v>314916.13252482482</v>
      </c>
      <c r="V45" s="143"/>
      <c r="W45" s="143"/>
      <c r="X45" s="143"/>
      <c r="Y45" s="143"/>
      <c r="Z45" s="143"/>
      <c r="AA45" s="143"/>
      <c r="AB45" s="143"/>
      <c r="AC45" s="153">
        <v>12596645.30099299</v>
      </c>
      <c r="AF45" s="206" t="s">
        <v>2</v>
      </c>
      <c r="AG45" s="206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/>
      <c r="F46" s="109"/>
      <c r="G46" s="109"/>
      <c r="H46" s="109"/>
      <c r="I46" s="109"/>
      <c r="J46" s="109"/>
      <c r="K46" s="109"/>
      <c r="L46" s="109">
        <v>9447483.9757447448</v>
      </c>
      <c r="M46" s="109">
        <v>9447483.9757447448</v>
      </c>
      <c r="N46" s="109">
        <v>9447483.9757447448</v>
      </c>
      <c r="O46" s="109">
        <v>9447483.9757447448</v>
      </c>
      <c r="P46" s="109">
        <v>9447483.9757447448</v>
      </c>
      <c r="Q46" s="109">
        <v>9447483.9757447448</v>
      </c>
      <c r="R46" s="109">
        <v>9447483.9757447448</v>
      </c>
      <c r="S46" s="109">
        <v>9447483.9757447448</v>
      </c>
      <c r="T46" s="109">
        <v>9447483.9757447448</v>
      </c>
      <c r="U46" s="109">
        <v>9447483.9757447448</v>
      </c>
      <c r="V46" s="109"/>
      <c r="W46" s="109"/>
      <c r="X46" s="109"/>
      <c r="Y46" s="109"/>
      <c r="Z46" s="109"/>
      <c r="AA46" s="109"/>
      <c r="AB46" s="142"/>
      <c r="AC46" s="152">
        <v>94474839.757447436</v>
      </c>
      <c r="AD46" s="152"/>
    </row>
    <row r="47" spans="1:33" ht="15" x14ac:dyDescent="0.2">
      <c r="A47" s="191">
        <v>45931</v>
      </c>
      <c r="B47" s="202">
        <v>97708746.014177546</v>
      </c>
      <c r="C47" s="94" t="s">
        <v>35</v>
      </c>
      <c r="D47" s="95">
        <v>22</v>
      </c>
      <c r="E47" s="148"/>
      <c r="F47" s="149"/>
      <c r="G47" s="149"/>
      <c r="H47" s="149"/>
      <c r="I47" s="149"/>
      <c r="J47" s="149"/>
      <c r="K47" s="149"/>
      <c r="L47" s="149">
        <v>315189.50327154045</v>
      </c>
      <c r="M47" s="149">
        <v>315189.50327154045</v>
      </c>
      <c r="N47" s="149">
        <v>315189.50327154045</v>
      </c>
      <c r="O47" s="149">
        <v>315189.50327154045</v>
      </c>
      <c r="P47" s="149">
        <v>315189.50327154045</v>
      </c>
      <c r="Q47" s="149">
        <v>315189.50327154045</v>
      </c>
      <c r="R47" s="149">
        <v>315189.50327154045</v>
      </c>
      <c r="S47" s="149">
        <v>315189.50327154045</v>
      </c>
      <c r="T47" s="149">
        <v>315189.50327154045</v>
      </c>
      <c r="U47" s="149">
        <v>315189.50327154045</v>
      </c>
      <c r="V47" s="149"/>
      <c r="W47" s="149"/>
      <c r="X47" s="149"/>
      <c r="Y47" s="149"/>
      <c r="Z47" s="149"/>
      <c r="AA47" s="149"/>
      <c r="AB47" s="149"/>
      <c r="AC47" s="151">
        <v>69341690.719738901</v>
      </c>
      <c r="AF47" s="206" t="s">
        <v>1</v>
      </c>
      <c r="AG47" s="206">
        <v>10</v>
      </c>
    </row>
    <row r="48" spans="1:33" ht="15" x14ac:dyDescent="0.2">
      <c r="A48" s="191"/>
      <c r="B48" s="194"/>
      <c r="C48" s="100" t="s">
        <v>36</v>
      </c>
      <c r="D48" s="101">
        <v>4</v>
      </c>
      <c r="E48" s="145"/>
      <c r="F48" s="146"/>
      <c r="G48" s="146"/>
      <c r="H48" s="146"/>
      <c r="I48" s="146"/>
      <c r="J48" s="146"/>
      <c r="K48" s="146"/>
      <c r="L48" s="146">
        <v>315189.50327154045</v>
      </c>
      <c r="M48" s="146">
        <v>315189.50327154045</v>
      </c>
      <c r="N48" s="146">
        <v>315189.50327154045</v>
      </c>
      <c r="O48" s="146">
        <v>315189.50327154045</v>
      </c>
      <c r="P48" s="146">
        <v>315189.50327154045</v>
      </c>
      <c r="Q48" s="146">
        <v>315189.50327154045</v>
      </c>
      <c r="R48" s="146">
        <v>315189.50327154045</v>
      </c>
      <c r="S48" s="146">
        <v>315189.50327154045</v>
      </c>
      <c r="T48" s="146">
        <v>315189.50327154045</v>
      </c>
      <c r="U48" s="146">
        <v>315189.50327154045</v>
      </c>
      <c r="V48" s="146"/>
      <c r="W48" s="146"/>
      <c r="X48" s="146"/>
      <c r="Y48" s="146"/>
      <c r="Z48" s="146"/>
      <c r="AA48" s="146"/>
      <c r="AB48" s="146"/>
      <c r="AC48" s="152">
        <v>12607580.130861619</v>
      </c>
      <c r="AF48" s="206" t="s">
        <v>3</v>
      </c>
      <c r="AG48" s="206">
        <v>10</v>
      </c>
    </row>
    <row r="49" spans="1:33" ht="15" x14ac:dyDescent="0.2">
      <c r="A49" s="191"/>
      <c r="B49" s="194"/>
      <c r="C49" s="106" t="s">
        <v>37</v>
      </c>
      <c r="D49" s="107">
        <v>5</v>
      </c>
      <c r="E49" s="143"/>
      <c r="F49" s="143"/>
      <c r="G49" s="143"/>
      <c r="H49" s="143"/>
      <c r="I49" s="143"/>
      <c r="J49" s="143"/>
      <c r="K49" s="143"/>
      <c r="L49" s="143">
        <v>315189.50327154045</v>
      </c>
      <c r="M49" s="143">
        <v>315189.50327154045</v>
      </c>
      <c r="N49" s="143">
        <v>315189.50327154045</v>
      </c>
      <c r="O49" s="143">
        <v>315189.50327154045</v>
      </c>
      <c r="P49" s="143">
        <v>315189.50327154045</v>
      </c>
      <c r="Q49" s="143">
        <v>315189.50327154045</v>
      </c>
      <c r="R49" s="143">
        <v>315189.50327154045</v>
      </c>
      <c r="S49" s="143">
        <v>315189.50327154045</v>
      </c>
      <c r="T49" s="143">
        <v>315189.50327154045</v>
      </c>
      <c r="U49" s="143">
        <v>315189.50327154045</v>
      </c>
      <c r="V49" s="143"/>
      <c r="W49" s="143"/>
      <c r="X49" s="143"/>
      <c r="Y49" s="143"/>
      <c r="Z49" s="143"/>
      <c r="AA49" s="143"/>
      <c r="AB49" s="143"/>
      <c r="AC49" s="153">
        <v>15759475.163577024</v>
      </c>
      <c r="AF49" s="206" t="s">
        <v>2</v>
      </c>
      <c r="AG49" s="206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/>
      <c r="F50" s="109"/>
      <c r="G50" s="109"/>
      <c r="H50" s="109"/>
      <c r="I50" s="109"/>
      <c r="J50" s="109"/>
      <c r="K50" s="109"/>
      <c r="L50" s="109">
        <v>9770874.6014177538</v>
      </c>
      <c r="M50" s="109">
        <v>9770874.6014177538</v>
      </c>
      <c r="N50" s="109">
        <v>9770874.6014177538</v>
      </c>
      <c r="O50" s="109">
        <v>9770874.6014177538</v>
      </c>
      <c r="P50" s="109">
        <v>9770874.6014177538</v>
      </c>
      <c r="Q50" s="109">
        <v>9770874.6014177538</v>
      </c>
      <c r="R50" s="109">
        <v>9770874.6014177538</v>
      </c>
      <c r="S50" s="109">
        <v>9770874.6014177538</v>
      </c>
      <c r="T50" s="109">
        <v>9770874.6014177538</v>
      </c>
      <c r="U50" s="109">
        <v>9770874.6014177538</v>
      </c>
      <c r="V50" s="109"/>
      <c r="W50" s="109"/>
      <c r="X50" s="109"/>
      <c r="Y50" s="109"/>
      <c r="Z50" s="109"/>
      <c r="AA50" s="109"/>
      <c r="AB50" s="142"/>
      <c r="AC50" s="152">
        <v>97708746.014177546</v>
      </c>
      <c r="AD50" s="152"/>
    </row>
    <row r="51" spans="1:33" ht="15" x14ac:dyDescent="0.2">
      <c r="A51" s="191">
        <v>45962</v>
      </c>
      <c r="B51" s="202">
        <v>99233268.044670016</v>
      </c>
      <c r="C51" s="94" t="s">
        <v>35</v>
      </c>
      <c r="D51" s="95">
        <v>18</v>
      </c>
      <c r="E51" s="148"/>
      <c r="F51" s="149"/>
      <c r="G51" s="149"/>
      <c r="H51" s="149"/>
      <c r="I51" s="149"/>
      <c r="J51" s="149"/>
      <c r="K51" s="149"/>
      <c r="L51" s="149">
        <v>330777.56014890008</v>
      </c>
      <c r="M51" s="149">
        <v>330777.56014890008</v>
      </c>
      <c r="N51" s="149">
        <v>330777.56014890008</v>
      </c>
      <c r="O51" s="149">
        <v>330777.56014890008</v>
      </c>
      <c r="P51" s="149">
        <v>330777.56014890008</v>
      </c>
      <c r="Q51" s="149">
        <v>330777.56014890008</v>
      </c>
      <c r="R51" s="149">
        <v>330777.56014890008</v>
      </c>
      <c r="S51" s="149">
        <v>330777.56014890008</v>
      </c>
      <c r="T51" s="149">
        <v>330777.56014890008</v>
      </c>
      <c r="U51" s="149">
        <v>330777.56014890008</v>
      </c>
      <c r="V51" s="149"/>
      <c r="W51" s="149"/>
      <c r="X51" s="149"/>
      <c r="Y51" s="149"/>
      <c r="Z51" s="149"/>
      <c r="AA51" s="149"/>
      <c r="AB51" s="149"/>
      <c r="AC51" s="151">
        <v>59539960.826802008</v>
      </c>
      <c r="AF51" s="206" t="s">
        <v>1</v>
      </c>
      <c r="AG51" s="206">
        <v>11</v>
      </c>
    </row>
    <row r="52" spans="1:33" ht="15" x14ac:dyDescent="0.2">
      <c r="A52" s="191"/>
      <c r="B52" s="194"/>
      <c r="C52" s="100" t="s">
        <v>36</v>
      </c>
      <c r="D52" s="101">
        <v>5</v>
      </c>
      <c r="E52" s="145"/>
      <c r="F52" s="146"/>
      <c r="G52" s="146"/>
      <c r="H52" s="146"/>
      <c r="I52" s="146"/>
      <c r="J52" s="146"/>
      <c r="K52" s="146"/>
      <c r="L52" s="146">
        <v>330777.56014890008</v>
      </c>
      <c r="M52" s="146">
        <v>330777.56014890008</v>
      </c>
      <c r="N52" s="146">
        <v>330777.56014890008</v>
      </c>
      <c r="O52" s="146">
        <v>330777.56014890008</v>
      </c>
      <c r="P52" s="146">
        <v>330777.56014890008</v>
      </c>
      <c r="Q52" s="146">
        <v>330777.56014890008</v>
      </c>
      <c r="R52" s="146">
        <v>330777.56014890008</v>
      </c>
      <c r="S52" s="146">
        <v>330777.56014890008</v>
      </c>
      <c r="T52" s="146">
        <v>330777.56014890008</v>
      </c>
      <c r="U52" s="146">
        <v>330777.56014890008</v>
      </c>
      <c r="V52" s="146"/>
      <c r="W52" s="146"/>
      <c r="X52" s="146"/>
      <c r="Y52" s="146"/>
      <c r="Z52" s="146"/>
      <c r="AA52" s="146"/>
      <c r="AB52" s="146"/>
      <c r="AC52" s="152">
        <v>16538878.007445002</v>
      </c>
      <c r="AF52" s="206" t="s">
        <v>3</v>
      </c>
      <c r="AG52" s="206">
        <v>11</v>
      </c>
    </row>
    <row r="53" spans="1:33" ht="15" x14ac:dyDescent="0.2">
      <c r="A53" s="191"/>
      <c r="B53" s="194"/>
      <c r="C53" s="106" t="s">
        <v>37</v>
      </c>
      <c r="D53" s="107">
        <v>7</v>
      </c>
      <c r="E53" s="143"/>
      <c r="F53" s="143"/>
      <c r="G53" s="143"/>
      <c r="H53" s="143"/>
      <c r="I53" s="143"/>
      <c r="J53" s="143"/>
      <c r="K53" s="143"/>
      <c r="L53" s="143">
        <v>330777.56014890008</v>
      </c>
      <c r="M53" s="143">
        <v>330777.56014890008</v>
      </c>
      <c r="N53" s="143">
        <v>330777.56014890008</v>
      </c>
      <c r="O53" s="143">
        <v>330777.56014890008</v>
      </c>
      <c r="P53" s="143">
        <v>330777.56014890008</v>
      </c>
      <c r="Q53" s="143">
        <v>330777.56014890008</v>
      </c>
      <c r="R53" s="143">
        <v>330777.56014890008</v>
      </c>
      <c r="S53" s="143">
        <v>330777.56014890008</v>
      </c>
      <c r="T53" s="143">
        <v>330777.56014890008</v>
      </c>
      <c r="U53" s="143">
        <v>330777.56014890008</v>
      </c>
      <c r="V53" s="143"/>
      <c r="W53" s="143"/>
      <c r="X53" s="143"/>
      <c r="Y53" s="143"/>
      <c r="Z53" s="143"/>
      <c r="AA53" s="143"/>
      <c r="AB53" s="143"/>
      <c r="AC53" s="153">
        <v>23154429.210423004</v>
      </c>
      <c r="AF53" s="206" t="s">
        <v>2</v>
      </c>
      <c r="AG53" s="206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/>
      <c r="F54" s="109"/>
      <c r="G54" s="109"/>
      <c r="H54" s="109"/>
      <c r="I54" s="109"/>
      <c r="J54" s="109"/>
      <c r="K54" s="109"/>
      <c r="L54" s="109">
        <v>9923326.8044670019</v>
      </c>
      <c r="M54" s="109">
        <v>9923326.8044670019</v>
      </c>
      <c r="N54" s="109">
        <v>9923326.8044670019</v>
      </c>
      <c r="O54" s="109">
        <v>9923326.8044670019</v>
      </c>
      <c r="P54" s="109">
        <v>9923326.8044670019</v>
      </c>
      <c r="Q54" s="109">
        <v>9923326.8044670019</v>
      </c>
      <c r="R54" s="109">
        <v>9923326.8044670019</v>
      </c>
      <c r="S54" s="109">
        <v>9923326.8044670019</v>
      </c>
      <c r="T54" s="109">
        <v>9923326.8044670019</v>
      </c>
      <c r="U54" s="109">
        <v>9923326.8044670019</v>
      </c>
      <c r="V54" s="109"/>
      <c r="W54" s="109"/>
      <c r="X54" s="109"/>
      <c r="Y54" s="109"/>
      <c r="Z54" s="109"/>
      <c r="AA54" s="109"/>
      <c r="AB54" s="142"/>
      <c r="AC54" s="152">
        <v>99233268.044670016</v>
      </c>
      <c r="AD54" s="152"/>
    </row>
    <row r="55" spans="1:33" ht="15" x14ac:dyDescent="0.2">
      <c r="A55" s="191">
        <v>45992</v>
      </c>
      <c r="B55" s="202">
        <v>94954609.923322141</v>
      </c>
      <c r="C55" s="94" t="s">
        <v>35</v>
      </c>
      <c r="D55" s="95">
        <v>21</v>
      </c>
      <c r="E55" s="148"/>
      <c r="F55" s="149"/>
      <c r="G55" s="149"/>
      <c r="H55" s="149"/>
      <c r="I55" s="149"/>
      <c r="J55" s="149"/>
      <c r="K55" s="149"/>
      <c r="L55" s="149">
        <v>306305.19330103911</v>
      </c>
      <c r="M55" s="149">
        <v>306305.19330103911</v>
      </c>
      <c r="N55" s="149">
        <v>306305.19330103911</v>
      </c>
      <c r="O55" s="149">
        <v>306305.19330103911</v>
      </c>
      <c r="P55" s="149">
        <v>306305.19330103911</v>
      </c>
      <c r="Q55" s="149">
        <v>306305.19330103911</v>
      </c>
      <c r="R55" s="149">
        <v>306305.19330103911</v>
      </c>
      <c r="S55" s="149">
        <v>306305.19330103911</v>
      </c>
      <c r="T55" s="149">
        <v>306305.19330103911</v>
      </c>
      <c r="U55" s="149">
        <v>306305.19330103911</v>
      </c>
      <c r="V55" s="149"/>
      <c r="W55" s="149"/>
      <c r="X55" s="149"/>
      <c r="Y55" s="149"/>
      <c r="Z55" s="149"/>
      <c r="AA55" s="149"/>
      <c r="AB55" s="149"/>
      <c r="AC55" s="151">
        <v>64324090.593218222</v>
      </c>
      <c r="AF55" s="206" t="s">
        <v>1</v>
      </c>
      <c r="AG55" s="206">
        <v>12</v>
      </c>
    </row>
    <row r="56" spans="1:33" ht="15" x14ac:dyDescent="0.2">
      <c r="A56" s="191"/>
      <c r="B56" s="194"/>
      <c r="C56" s="100" t="s">
        <v>36</v>
      </c>
      <c r="D56" s="101">
        <v>4</v>
      </c>
      <c r="E56" s="145"/>
      <c r="F56" s="146"/>
      <c r="G56" s="146"/>
      <c r="H56" s="146"/>
      <c r="I56" s="146"/>
      <c r="J56" s="146"/>
      <c r="K56" s="146"/>
      <c r="L56" s="146">
        <v>306305.19330103911</v>
      </c>
      <c r="M56" s="146">
        <v>306305.19330103911</v>
      </c>
      <c r="N56" s="146">
        <v>306305.19330103911</v>
      </c>
      <c r="O56" s="146">
        <v>306305.19330103911</v>
      </c>
      <c r="P56" s="146">
        <v>306305.19330103911</v>
      </c>
      <c r="Q56" s="146">
        <v>306305.19330103911</v>
      </c>
      <c r="R56" s="146">
        <v>306305.19330103911</v>
      </c>
      <c r="S56" s="146">
        <v>306305.19330103911</v>
      </c>
      <c r="T56" s="146">
        <v>306305.19330103911</v>
      </c>
      <c r="U56" s="146">
        <v>306305.19330103911</v>
      </c>
      <c r="V56" s="146"/>
      <c r="W56" s="146"/>
      <c r="X56" s="146"/>
      <c r="Y56" s="146"/>
      <c r="Z56" s="146"/>
      <c r="AA56" s="146"/>
      <c r="AB56" s="146"/>
      <c r="AC56" s="152">
        <v>12252207.732041566</v>
      </c>
      <c r="AF56" s="206" t="s">
        <v>3</v>
      </c>
      <c r="AG56" s="206">
        <v>12</v>
      </c>
    </row>
    <row r="57" spans="1:33" ht="15" x14ac:dyDescent="0.2">
      <c r="A57" s="191"/>
      <c r="B57" s="194"/>
      <c r="C57" s="106" t="s">
        <v>37</v>
      </c>
      <c r="D57" s="107">
        <v>6</v>
      </c>
      <c r="E57" s="143"/>
      <c r="F57" s="143"/>
      <c r="G57" s="143"/>
      <c r="H57" s="143"/>
      <c r="I57" s="143"/>
      <c r="J57" s="143"/>
      <c r="K57" s="143"/>
      <c r="L57" s="143">
        <v>306305.19330103911</v>
      </c>
      <c r="M57" s="143">
        <v>306305.19330103911</v>
      </c>
      <c r="N57" s="143">
        <v>306305.19330103911</v>
      </c>
      <c r="O57" s="143">
        <v>306305.19330103911</v>
      </c>
      <c r="P57" s="143">
        <v>306305.19330103911</v>
      </c>
      <c r="Q57" s="143">
        <v>306305.19330103911</v>
      </c>
      <c r="R57" s="143">
        <v>306305.19330103911</v>
      </c>
      <c r="S57" s="143">
        <v>306305.19330103911</v>
      </c>
      <c r="T57" s="143">
        <v>306305.19330103911</v>
      </c>
      <c r="U57" s="143">
        <v>306305.19330103911</v>
      </c>
      <c r="V57" s="143"/>
      <c r="W57" s="143"/>
      <c r="X57" s="143"/>
      <c r="Y57" s="143"/>
      <c r="Z57" s="143"/>
      <c r="AA57" s="143"/>
      <c r="AB57" s="143"/>
      <c r="AC57" s="153">
        <v>18378311.598062348</v>
      </c>
      <c r="AF57" s="206" t="s">
        <v>2</v>
      </c>
      <c r="AG57" s="206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/>
      <c r="F58" s="109"/>
      <c r="G58" s="109"/>
      <c r="H58" s="109"/>
      <c r="I58" s="109"/>
      <c r="J58" s="109"/>
      <c r="K58" s="109"/>
      <c r="L58" s="109">
        <v>9495460.9923322126</v>
      </c>
      <c r="M58" s="109">
        <v>9495460.9923322126</v>
      </c>
      <c r="N58" s="109">
        <v>9495460.9923322126</v>
      </c>
      <c r="O58" s="109">
        <v>9495460.9923322126</v>
      </c>
      <c r="P58" s="109">
        <v>9495460.9923322126</v>
      </c>
      <c r="Q58" s="109">
        <v>9495460.9923322126</v>
      </c>
      <c r="R58" s="109">
        <v>9495460.9923322126</v>
      </c>
      <c r="S58" s="109">
        <v>9495460.9923322126</v>
      </c>
      <c r="T58" s="109">
        <v>9495460.9923322126</v>
      </c>
      <c r="U58" s="109">
        <v>9495460.9923322126</v>
      </c>
      <c r="V58" s="109"/>
      <c r="W58" s="109"/>
      <c r="X58" s="109"/>
      <c r="Y58" s="109"/>
      <c r="Z58" s="109"/>
      <c r="AA58" s="109"/>
      <c r="AB58" s="142"/>
      <c r="AC58" s="152">
        <v>94954609.923322141</v>
      </c>
      <c r="AD58" s="152"/>
    </row>
    <row r="59" spans="1:33" s="37" customFormat="1" x14ac:dyDescent="0.2">
      <c r="AD59" s="209"/>
    </row>
    <row r="60" spans="1:33" s="37" customFormat="1" ht="15.75" x14ac:dyDescent="0.2">
      <c r="B60" s="38" t="s">
        <v>44</v>
      </c>
      <c r="Z60" s="210"/>
      <c r="AA60" s="210"/>
      <c r="AB60" s="210"/>
    </row>
    <row r="61" spans="1:33" s="37" customFormat="1" ht="18" x14ac:dyDescent="0.25">
      <c r="B61" s="38" t="s">
        <v>51</v>
      </c>
      <c r="Z61" s="7" t="s">
        <v>58</v>
      </c>
    </row>
  </sheetData>
  <mergeCells count="26">
    <mergeCell ref="A55:A58"/>
    <mergeCell ref="B55:B58"/>
    <mergeCell ref="A43:A46"/>
    <mergeCell ref="B43:B46"/>
    <mergeCell ref="A47:A50"/>
    <mergeCell ref="B47:B50"/>
    <mergeCell ref="A51:A54"/>
    <mergeCell ref="B51:B54"/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D2:G2"/>
    <mergeCell ref="C9:D9"/>
    <mergeCell ref="A11:A14"/>
    <mergeCell ref="B11:B14"/>
    <mergeCell ref="A15:A18"/>
    <mergeCell ref="B15:B18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577F-C21E-4BE8-90CE-65AC5CED7953}">
  <sheetPr>
    <tabColor theme="3" tint="0.39997558519241921"/>
    <pageSetUpPr fitToPage="1"/>
  </sheetPr>
  <dimension ref="A1:AG61"/>
  <sheetViews>
    <sheetView showGridLines="0" zoomScale="90" workbookViewId="0">
      <pane xSplit="4" ySplit="10" topLeftCell="Q11" activePane="bottomRight" state="frozen"/>
      <selection activeCell="E24" sqref="E24"/>
      <selection pane="topRight" activeCell="E24" sqref="E24"/>
      <selection pane="bottomLeft" activeCell="E24" sqref="E24"/>
      <selection pane="bottomRight" activeCell="E24" sqref="E24"/>
    </sheetView>
  </sheetViews>
  <sheetFormatPr baseColWidth="10" defaultColWidth="0" defaultRowHeight="12.75" x14ac:dyDescent="0.2"/>
  <cols>
    <col min="1" max="1" width="8.28515625" style="206" customWidth="1"/>
    <col min="2" max="2" width="15.5703125" style="206" customWidth="1"/>
    <col min="3" max="3" width="9.28515625" style="206" customWidth="1"/>
    <col min="4" max="4" width="7.85546875" style="206" customWidth="1"/>
    <col min="5" max="11" width="14.42578125" style="206" hidden="1" customWidth="1"/>
    <col min="12" max="21" width="14.42578125" style="206" bestFit="1" customWidth="1"/>
    <col min="22" max="25" width="14.42578125" style="206" hidden="1" customWidth="1"/>
    <col min="26" max="26" width="14.85546875" style="206" hidden="1" customWidth="1"/>
    <col min="27" max="28" width="14.42578125" style="206" hidden="1" customWidth="1"/>
    <col min="29" max="29" width="17.7109375" style="206" customWidth="1"/>
    <col min="30" max="30" width="19.85546875" style="206" customWidth="1"/>
    <col min="31" max="31" width="3.42578125" style="206" hidden="1" customWidth="1"/>
    <col min="32" max="32" width="5.28515625" style="206" hidden="1" customWidth="1"/>
    <col min="33" max="33" width="9.85546875" style="206" hidden="1" customWidth="1"/>
    <col min="34" max="16384" width="3.42578125" style="206" hidden="1"/>
  </cols>
  <sheetData>
    <row r="1" spans="1:33" ht="16.5" x14ac:dyDescent="0.2">
      <c r="A1" s="79" t="s">
        <v>79</v>
      </c>
    </row>
    <row r="2" spans="1:33" ht="16.5" x14ac:dyDescent="0.2">
      <c r="A2" s="79" t="s">
        <v>55</v>
      </c>
      <c r="C2" s="80"/>
      <c r="D2" s="201"/>
      <c r="E2" s="201"/>
      <c r="F2" s="201"/>
      <c r="G2" s="201"/>
    </row>
    <row r="3" spans="1:33" ht="16.5" x14ac:dyDescent="0.2">
      <c r="A3" s="79" t="s">
        <v>56</v>
      </c>
      <c r="C3" s="80"/>
      <c r="D3" s="82" t="s">
        <v>129</v>
      </c>
      <c r="E3" s="81"/>
      <c r="F3" s="81"/>
    </row>
    <row r="4" spans="1:33" ht="16.5" x14ac:dyDescent="0.2">
      <c r="A4" s="79" t="s">
        <v>57</v>
      </c>
      <c r="C4" s="80"/>
      <c r="D4" s="2"/>
      <c r="E4" s="81"/>
      <c r="F4" s="81"/>
      <c r="H4" s="207"/>
    </row>
    <row r="5" spans="1:33" ht="16.5" x14ac:dyDescent="0.2">
      <c r="A5" s="79" t="s">
        <v>59</v>
      </c>
      <c r="C5" s="80"/>
      <c r="D5" s="2"/>
      <c r="E5" s="81"/>
      <c r="F5" s="81"/>
    </row>
    <row r="6" spans="1:33" ht="16.5" x14ac:dyDescent="0.2">
      <c r="A6" s="79" t="s">
        <v>28</v>
      </c>
      <c r="C6" s="80"/>
      <c r="D6" s="154">
        <v>2026</v>
      </c>
      <c r="E6" s="84"/>
      <c r="F6" s="84"/>
    </row>
    <row r="7" spans="1:33" ht="16.5" x14ac:dyDescent="0.2">
      <c r="A7" s="79" t="s">
        <v>29</v>
      </c>
      <c r="C7" s="80"/>
      <c r="D7" s="161" t="s">
        <v>94</v>
      </c>
      <c r="E7" s="81"/>
      <c r="F7" s="81"/>
    </row>
    <row r="8" spans="1:33" ht="13.5" customHeight="1" x14ac:dyDescent="0.25">
      <c r="A8" s="87" t="s">
        <v>60</v>
      </c>
      <c r="D8" s="85" t="s">
        <v>38</v>
      </c>
    </row>
    <row r="9" spans="1:33" ht="16.5" thickBot="1" x14ac:dyDescent="0.25">
      <c r="C9" s="199"/>
      <c r="D9" s="199"/>
    </row>
    <row r="10" spans="1:33" s="208" customFormat="1" ht="32.25" thickBot="1" x14ac:dyDescent="0.25">
      <c r="A10" s="3" t="s">
        <v>124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3">
        <v>46023</v>
      </c>
      <c r="B11" s="202">
        <v>89960835.308423176</v>
      </c>
      <c r="C11" s="94" t="s">
        <v>35</v>
      </c>
      <c r="D11" s="95">
        <v>20</v>
      </c>
      <c r="E11" s="148"/>
      <c r="F11" s="149"/>
      <c r="G11" s="149"/>
      <c r="H11" s="149"/>
      <c r="I11" s="149"/>
      <c r="J11" s="149"/>
      <c r="K11" s="149"/>
      <c r="L11" s="149">
        <v>290196.24293039733</v>
      </c>
      <c r="M11" s="149">
        <v>290196.24293039733</v>
      </c>
      <c r="N11" s="149">
        <v>290196.24293039733</v>
      </c>
      <c r="O11" s="149">
        <v>290196.24293039733</v>
      </c>
      <c r="P11" s="149">
        <v>290196.24293039733</v>
      </c>
      <c r="Q11" s="149">
        <v>290196.24293039733</v>
      </c>
      <c r="R11" s="149">
        <v>290196.24293039733</v>
      </c>
      <c r="S11" s="149">
        <v>290196.24293039733</v>
      </c>
      <c r="T11" s="149">
        <v>290196.24293039733</v>
      </c>
      <c r="U11" s="149">
        <v>290196.24293039733</v>
      </c>
      <c r="V11" s="149"/>
      <c r="W11" s="149"/>
      <c r="X11" s="149"/>
      <c r="Y11" s="149"/>
      <c r="Z11" s="149"/>
      <c r="AA11" s="149"/>
      <c r="AB11" s="149"/>
      <c r="AC11" s="151">
        <v>58039248.586079471</v>
      </c>
      <c r="AF11" s="206" t="s">
        <v>1</v>
      </c>
      <c r="AG11" s="206">
        <v>1</v>
      </c>
    </row>
    <row r="12" spans="1:33" ht="15" x14ac:dyDescent="0.2">
      <c r="A12" s="191"/>
      <c r="B12" s="194"/>
      <c r="C12" s="100" t="s">
        <v>36</v>
      </c>
      <c r="D12" s="101">
        <v>5</v>
      </c>
      <c r="E12" s="145"/>
      <c r="F12" s="146"/>
      <c r="G12" s="146"/>
      <c r="H12" s="146"/>
      <c r="I12" s="146"/>
      <c r="J12" s="146"/>
      <c r="K12" s="146"/>
      <c r="L12" s="146">
        <v>290196.24293039733</v>
      </c>
      <c r="M12" s="146">
        <v>290196.24293039733</v>
      </c>
      <c r="N12" s="146">
        <v>290196.24293039733</v>
      </c>
      <c r="O12" s="146">
        <v>290196.24293039733</v>
      </c>
      <c r="P12" s="146">
        <v>290196.24293039733</v>
      </c>
      <c r="Q12" s="146">
        <v>290196.24293039733</v>
      </c>
      <c r="R12" s="146">
        <v>290196.24293039733</v>
      </c>
      <c r="S12" s="146">
        <v>290196.24293039733</v>
      </c>
      <c r="T12" s="146">
        <v>290196.24293039733</v>
      </c>
      <c r="U12" s="146">
        <v>290196.24293039733</v>
      </c>
      <c r="V12" s="146"/>
      <c r="W12" s="146"/>
      <c r="X12" s="146"/>
      <c r="Y12" s="146"/>
      <c r="Z12" s="146"/>
      <c r="AA12" s="146"/>
      <c r="AB12" s="146"/>
      <c r="AC12" s="152">
        <v>14509812.146519868</v>
      </c>
      <c r="AF12" s="206" t="s">
        <v>3</v>
      </c>
      <c r="AG12" s="206">
        <v>1</v>
      </c>
    </row>
    <row r="13" spans="1:33" ht="15" x14ac:dyDescent="0.2">
      <c r="A13" s="191"/>
      <c r="B13" s="194"/>
      <c r="C13" s="106" t="s">
        <v>37</v>
      </c>
      <c r="D13" s="107">
        <v>6</v>
      </c>
      <c r="E13" s="143"/>
      <c r="F13" s="143"/>
      <c r="G13" s="143"/>
      <c r="H13" s="143"/>
      <c r="I13" s="143"/>
      <c r="J13" s="143"/>
      <c r="K13" s="143"/>
      <c r="L13" s="143">
        <v>290196.24293039733</v>
      </c>
      <c r="M13" s="143">
        <v>290196.24293039733</v>
      </c>
      <c r="N13" s="143">
        <v>290196.24293039733</v>
      </c>
      <c r="O13" s="143">
        <v>290196.24293039733</v>
      </c>
      <c r="P13" s="143">
        <v>290196.24293039733</v>
      </c>
      <c r="Q13" s="143">
        <v>290196.24293039733</v>
      </c>
      <c r="R13" s="143">
        <v>290196.24293039733</v>
      </c>
      <c r="S13" s="143">
        <v>290196.24293039733</v>
      </c>
      <c r="T13" s="143">
        <v>290196.24293039733</v>
      </c>
      <c r="U13" s="143">
        <v>290196.24293039733</v>
      </c>
      <c r="V13" s="143"/>
      <c r="W13" s="143"/>
      <c r="X13" s="143"/>
      <c r="Y13" s="143"/>
      <c r="Z13" s="143"/>
      <c r="AA13" s="143"/>
      <c r="AB13" s="143"/>
      <c r="AC13" s="153">
        <v>17411774.57582384</v>
      </c>
      <c r="AF13" s="206" t="s">
        <v>2</v>
      </c>
      <c r="AG13" s="206">
        <v>1</v>
      </c>
    </row>
    <row r="14" spans="1:33" ht="15.75" thickBot="1" x14ac:dyDescent="0.25">
      <c r="A14" s="192"/>
      <c r="B14" s="195"/>
      <c r="C14" s="122" t="s">
        <v>34</v>
      </c>
      <c r="D14" s="123">
        <v>31</v>
      </c>
      <c r="E14" s="109"/>
      <c r="F14" s="109"/>
      <c r="G14" s="109"/>
      <c r="H14" s="109"/>
      <c r="I14" s="109"/>
      <c r="J14" s="109"/>
      <c r="K14" s="109"/>
      <c r="L14" s="109">
        <v>8996083.5308423173</v>
      </c>
      <c r="M14" s="109">
        <v>8996083.5308423173</v>
      </c>
      <c r="N14" s="109">
        <v>8996083.5308423173</v>
      </c>
      <c r="O14" s="109">
        <v>8996083.5308423173</v>
      </c>
      <c r="P14" s="109">
        <v>8996083.5308423173</v>
      </c>
      <c r="Q14" s="109">
        <v>8996083.5308423173</v>
      </c>
      <c r="R14" s="109">
        <v>8996083.5308423173</v>
      </c>
      <c r="S14" s="109">
        <v>8996083.5308423173</v>
      </c>
      <c r="T14" s="109">
        <v>8996083.5308423173</v>
      </c>
      <c r="U14" s="109">
        <v>8996083.5308423173</v>
      </c>
      <c r="V14" s="109"/>
      <c r="W14" s="109"/>
      <c r="X14" s="109"/>
      <c r="Y14" s="109"/>
      <c r="Z14" s="109"/>
      <c r="AA14" s="109"/>
      <c r="AB14" s="142"/>
      <c r="AC14" s="152">
        <v>89960835.308423176</v>
      </c>
      <c r="AD14" s="152"/>
    </row>
    <row r="15" spans="1:33" ht="15" x14ac:dyDescent="0.2">
      <c r="A15" s="193">
        <v>46054</v>
      </c>
      <c r="B15" s="202">
        <v>93806750.40254654</v>
      </c>
      <c r="C15" s="94" t="s">
        <v>35</v>
      </c>
      <c r="D15" s="95">
        <v>20</v>
      </c>
      <c r="E15" s="148"/>
      <c r="F15" s="149"/>
      <c r="G15" s="149"/>
      <c r="H15" s="149"/>
      <c r="I15" s="149"/>
      <c r="J15" s="149"/>
      <c r="K15" s="149"/>
      <c r="L15" s="149">
        <v>335024.1085805234</v>
      </c>
      <c r="M15" s="149">
        <v>335024.1085805234</v>
      </c>
      <c r="N15" s="149">
        <v>335024.1085805234</v>
      </c>
      <c r="O15" s="149">
        <v>335024.1085805234</v>
      </c>
      <c r="P15" s="149">
        <v>335024.1085805234</v>
      </c>
      <c r="Q15" s="149">
        <v>335024.1085805234</v>
      </c>
      <c r="R15" s="149">
        <v>335024.1085805234</v>
      </c>
      <c r="S15" s="149">
        <v>335024.1085805234</v>
      </c>
      <c r="T15" s="149">
        <v>335024.1085805234</v>
      </c>
      <c r="U15" s="149">
        <v>335024.1085805234</v>
      </c>
      <c r="V15" s="149"/>
      <c r="W15" s="149"/>
      <c r="X15" s="149"/>
      <c r="Y15" s="149"/>
      <c r="Z15" s="149"/>
      <c r="AA15" s="149"/>
      <c r="AB15" s="149"/>
      <c r="AC15" s="151">
        <v>67004821.716104671</v>
      </c>
      <c r="AF15" s="206" t="s">
        <v>1</v>
      </c>
      <c r="AG15" s="206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/>
      <c r="F16" s="146"/>
      <c r="G16" s="146"/>
      <c r="H16" s="146"/>
      <c r="I16" s="146"/>
      <c r="J16" s="146"/>
      <c r="K16" s="146"/>
      <c r="L16" s="146">
        <v>335024.1085805234</v>
      </c>
      <c r="M16" s="146">
        <v>335024.1085805234</v>
      </c>
      <c r="N16" s="146">
        <v>335024.1085805234</v>
      </c>
      <c r="O16" s="146">
        <v>335024.1085805234</v>
      </c>
      <c r="P16" s="146">
        <v>335024.1085805234</v>
      </c>
      <c r="Q16" s="146">
        <v>335024.1085805234</v>
      </c>
      <c r="R16" s="146">
        <v>335024.1085805234</v>
      </c>
      <c r="S16" s="146">
        <v>335024.1085805234</v>
      </c>
      <c r="T16" s="146">
        <v>335024.1085805234</v>
      </c>
      <c r="U16" s="146">
        <v>335024.1085805234</v>
      </c>
      <c r="V16" s="146"/>
      <c r="W16" s="146"/>
      <c r="X16" s="146"/>
      <c r="Y16" s="146"/>
      <c r="Z16" s="146"/>
      <c r="AA16" s="146"/>
      <c r="AB16" s="146"/>
      <c r="AC16" s="152">
        <v>13400964.343220934</v>
      </c>
      <c r="AF16" s="206" t="s">
        <v>3</v>
      </c>
      <c r="AG16" s="206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/>
      <c r="F17" s="143"/>
      <c r="G17" s="143"/>
      <c r="H17" s="143"/>
      <c r="I17" s="143"/>
      <c r="J17" s="143"/>
      <c r="K17" s="143"/>
      <c r="L17" s="143">
        <v>335024.1085805234</v>
      </c>
      <c r="M17" s="143">
        <v>335024.1085805234</v>
      </c>
      <c r="N17" s="143">
        <v>335024.1085805234</v>
      </c>
      <c r="O17" s="143">
        <v>335024.1085805234</v>
      </c>
      <c r="P17" s="143">
        <v>335024.1085805234</v>
      </c>
      <c r="Q17" s="143">
        <v>335024.1085805234</v>
      </c>
      <c r="R17" s="143">
        <v>335024.1085805234</v>
      </c>
      <c r="S17" s="143">
        <v>335024.1085805234</v>
      </c>
      <c r="T17" s="143">
        <v>335024.1085805234</v>
      </c>
      <c r="U17" s="143">
        <v>335024.1085805234</v>
      </c>
      <c r="V17" s="143"/>
      <c r="W17" s="143"/>
      <c r="X17" s="143"/>
      <c r="Y17" s="143"/>
      <c r="Z17" s="143"/>
      <c r="AA17" s="143"/>
      <c r="AB17" s="143"/>
      <c r="AC17" s="153">
        <v>13400964.343220934</v>
      </c>
      <c r="AF17" s="206" t="s">
        <v>2</v>
      </c>
      <c r="AG17" s="206">
        <v>2</v>
      </c>
    </row>
    <row r="18" spans="1:33" ht="15.75" thickBot="1" x14ac:dyDescent="0.25">
      <c r="A18" s="192"/>
      <c r="B18" s="195"/>
      <c r="C18" s="112" t="s">
        <v>34</v>
      </c>
      <c r="D18" s="113">
        <v>28</v>
      </c>
      <c r="E18" s="109"/>
      <c r="F18" s="109"/>
      <c r="G18" s="109"/>
      <c r="H18" s="109"/>
      <c r="I18" s="109"/>
      <c r="J18" s="109"/>
      <c r="K18" s="109"/>
      <c r="L18" s="109">
        <v>9380675.0402546562</v>
      </c>
      <c r="M18" s="109">
        <v>9380675.0402546562</v>
      </c>
      <c r="N18" s="109">
        <v>9380675.0402546562</v>
      </c>
      <c r="O18" s="109">
        <v>9380675.0402546562</v>
      </c>
      <c r="P18" s="109">
        <v>9380675.0402546562</v>
      </c>
      <c r="Q18" s="109">
        <v>9380675.0402546562</v>
      </c>
      <c r="R18" s="109">
        <v>9380675.0402546562</v>
      </c>
      <c r="S18" s="109">
        <v>9380675.0402546562</v>
      </c>
      <c r="T18" s="109">
        <v>9380675.0402546562</v>
      </c>
      <c r="U18" s="109">
        <v>9380675.0402546562</v>
      </c>
      <c r="V18" s="109"/>
      <c r="W18" s="109"/>
      <c r="X18" s="109"/>
      <c r="Y18" s="109"/>
      <c r="Z18" s="109"/>
      <c r="AA18" s="109"/>
      <c r="AB18" s="142"/>
      <c r="AC18" s="152">
        <v>93806750.40254654</v>
      </c>
      <c r="AD18" s="152"/>
    </row>
    <row r="19" spans="1:33" ht="15" x14ac:dyDescent="0.2">
      <c r="A19" s="193">
        <v>46082</v>
      </c>
      <c r="B19" s="202">
        <v>98512641.145032406</v>
      </c>
      <c r="C19" s="94" t="s">
        <v>35</v>
      </c>
      <c r="D19" s="95">
        <v>21</v>
      </c>
      <c r="E19" s="148"/>
      <c r="F19" s="149"/>
      <c r="G19" s="149"/>
      <c r="H19" s="149"/>
      <c r="I19" s="149"/>
      <c r="J19" s="149"/>
      <c r="K19" s="149"/>
      <c r="L19" s="149">
        <v>317782.71337107226</v>
      </c>
      <c r="M19" s="149">
        <v>317782.71337107226</v>
      </c>
      <c r="N19" s="149">
        <v>317782.71337107226</v>
      </c>
      <c r="O19" s="149">
        <v>317782.71337107226</v>
      </c>
      <c r="P19" s="149">
        <v>317782.71337107226</v>
      </c>
      <c r="Q19" s="149">
        <v>317782.71337107226</v>
      </c>
      <c r="R19" s="149">
        <v>317782.71337107226</v>
      </c>
      <c r="S19" s="149">
        <v>317782.71337107226</v>
      </c>
      <c r="T19" s="149">
        <v>317782.71337107226</v>
      </c>
      <c r="U19" s="149">
        <v>317782.71337107226</v>
      </c>
      <c r="V19" s="149"/>
      <c r="W19" s="149"/>
      <c r="X19" s="149"/>
      <c r="Y19" s="149"/>
      <c r="Z19" s="149"/>
      <c r="AA19" s="149"/>
      <c r="AB19" s="149"/>
      <c r="AC19" s="151">
        <v>66734369.80792518</v>
      </c>
      <c r="AF19" s="206" t="s">
        <v>1</v>
      </c>
      <c r="AG19" s="206">
        <v>3</v>
      </c>
    </row>
    <row r="20" spans="1:33" ht="15" x14ac:dyDescent="0.2">
      <c r="A20" s="191"/>
      <c r="B20" s="194"/>
      <c r="C20" s="100" t="s">
        <v>36</v>
      </c>
      <c r="D20" s="101">
        <v>4</v>
      </c>
      <c r="E20" s="145"/>
      <c r="F20" s="146"/>
      <c r="G20" s="146"/>
      <c r="H20" s="146"/>
      <c r="I20" s="146"/>
      <c r="J20" s="146"/>
      <c r="K20" s="146"/>
      <c r="L20" s="146">
        <v>317782.71337107226</v>
      </c>
      <c r="M20" s="146">
        <v>317782.71337107226</v>
      </c>
      <c r="N20" s="146">
        <v>317782.71337107226</v>
      </c>
      <c r="O20" s="146">
        <v>317782.71337107226</v>
      </c>
      <c r="P20" s="146">
        <v>317782.71337107226</v>
      </c>
      <c r="Q20" s="146">
        <v>317782.71337107226</v>
      </c>
      <c r="R20" s="146">
        <v>317782.71337107226</v>
      </c>
      <c r="S20" s="146">
        <v>317782.71337107226</v>
      </c>
      <c r="T20" s="146">
        <v>317782.71337107226</v>
      </c>
      <c r="U20" s="146">
        <v>317782.71337107226</v>
      </c>
      <c r="V20" s="146"/>
      <c r="W20" s="146"/>
      <c r="X20" s="146"/>
      <c r="Y20" s="146"/>
      <c r="Z20" s="146"/>
      <c r="AA20" s="146"/>
      <c r="AB20" s="146"/>
      <c r="AC20" s="152">
        <v>12711308.534842892</v>
      </c>
      <c r="AF20" s="206" t="s">
        <v>3</v>
      </c>
      <c r="AG20" s="206">
        <v>3</v>
      </c>
    </row>
    <row r="21" spans="1:33" ht="15" x14ac:dyDescent="0.2">
      <c r="A21" s="191"/>
      <c r="B21" s="194"/>
      <c r="C21" s="106" t="s">
        <v>37</v>
      </c>
      <c r="D21" s="107">
        <v>6</v>
      </c>
      <c r="E21" s="143"/>
      <c r="F21" s="143"/>
      <c r="G21" s="143"/>
      <c r="H21" s="143"/>
      <c r="I21" s="143"/>
      <c r="J21" s="143"/>
      <c r="K21" s="143"/>
      <c r="L21" s="143">
        <v>317782.71337107226</v>
      </c>
      <c r="M21" s="143">
        <v>317782.71337107226</v>
      </c>
      <c r="N21" s="143">
        <v>317782.71337107226</v>
      </c>
      <c r="O21" s="143">
        <v>317782.71337107226</v>
      </c>
      <c r="P21" s="143">
        <v>317782.71337107226</v>
      </c>
      <c r="Q21" s="143">
        <v>317782.71337107226</v>
      </c>
      <c r="R21" s="143">
        <v>317782.71337107226</v>
      </c>
      <c r="S21" s="143">
        <v>317782.71337107226</v>
      </c>
      <c r="T21" s="143">
        <v>317782.71337107226</v>
      </c>
      <c r="U21" s="143">
        <v>317782.71337107226</v>
      </c>
      <c r="V21" s="143"/>
      <c r="W21" s="143"/>
      <c r="X21" s="143"/>
      <c r="Y21" s="143"/>
      <c r="Z21" s="143"/>
      <c r="AA21" s="143"/>
      <c r="AB21" s="143"/>
      <c r="AC21" s="153">
        <v>19066962.802264336</v>
      </c>
      <c r="AF21" s="206" t="s">
        <v>2</v>
      </c>
      <c r="AG21" s="206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/>
      <c r="F22" s="109"/>
      <c r="G22" s="109"/>
      <c r="H22" s="109"/>
      <c r="I22" s="109"/>
      <c r="J22" s="109"/>
      <c r="K22" s="109"/>
      <c r="L22" s="109">
        <v>9851264.1145032402</v>
      </c>
      <c r="M22" s="109">
        <v>9851264.1145032402</v>
      </c>
      <c r="N22" s="109">
        <v>9851264.1145032402</v>
      </c>
      <c r="O22" s="109">
        <v>9851264.1145032402</v>
      </c>
      <c r="P22" s="109">
        <v>9851264.1145032402</v>
      </c>
      <c r="Q22" s="109">
        <v>9851264.1145032402</v>
      </c>
      <c r="R22" s="109">
        <v>9851264.1145032402</v>
      </c>
      <c r="S22" s="109">
        <v>9851264.1145032402</v>
      </c>
      <c r="T22" s="109">
        <v>9851264.1145032402</v>
      </c>
      <c r="U22" s="109">
        <v>9851264.1145032402</v>
      </c>
      <c r="V22" s="109"/>
      <c r="W22" s="109"/>
      <c r="X22" s="109"/>
      <c r="Y22" s="109"/>
      <c r="Z22" s="109"/>
      <c r="AA22" s="109"/>
      <c r="AB22" s="142"/>
      <c r="AC22" s="152">
        <v>98512641.145032406</v>
      </c>
      <c r="AD22" s="152"/>
    </row>
    <row r="23" spans="1:33" ht="15" x14ac:dyDescent="0.2">
      <c r="A23" s="193">
        <v>46113</v>
      </c>
      <c r="B23" s="202">
        <v>96109178.946818784</v>
      </c>
      <c r="C23" s="94" t="s">
        <v>35</v>
      </c>
      <c r="D23" s="95">
        <v>20</v>
      </c>
      <c r="E23" s="148"/>
      <c r="F23" s="149"/>
      <c r="G23" s="149"/>
      <c r="H23" s="149"/>
      <c r="I23" s="149"/>
      <c r="J23" s="149"/>
      <c r="K23" s="149"/>
      <c r="L23" s="149">
        <v>320363.92982272926</v>
      </c>
      <c r="M23" s="149">
        <v>320363.92982272926</v>
      </c>
      <c r="N23" s="149">
        <v>320363.92982272926</v>
      </c>
      <c r="O23" s="149">
        <v>320363.92982272926</v>
      </c>
      <c r="P23" s="149">
        <v>320363.92982272926</v>
      </c>
      <c r="Q23" s="149">
        <v>320363.92982272926</v>
      </c>
      <c r="R23" s="149">
        <v>320363.92982272926</v>
      </c>
      <c r="S23" s="149">
        <v>320363.92982272926</v>
      </c>
      <c r="T23" s="149">
        <v>320363.92982272926</v>
      </c>
      <c r="U23" s="149">
        <v>320363.92982272926</v>
      </c>
      <c r="V23" s="149"/>
      <c r="W23" s="149"/>
      <c r="X23" s="149"/>
      <c r="Y23" s="149"/>
      <c r="Z23" s="149"/>
      <c r="AA23" s="149"/>
      <c r="AB23" s="149"/>
      <c r="AC23" s="151">
        <v>64072785.964545861</v>
      </c>
      <c r="AF23" s="206" t="s">
        <v>1</v>
      </c>
      <c r="AG23" s="206">
        <v>4</v>
      </c>
    </row>
    <row r="24" spans="1:33" ht="15" x14ac:dyDescent="0.2">
      <c r="A24" s="191"/>
      <c r="B24" s="194"/>
      <c r="C24" s="100" t="s">
        <v>36</v>
      </c>
      <c r="D24" s="101">
        <v>4</v>
      </c>
      <c r="E24" s="145"/>
      <c r="F24" s="146"/>
      <c r="G24" s="146"/>
      <c r="H24" s="146"/>
      <c r="I24" s="146"/>
      <c r="J24" s="146"/>
      <c r="K24" s="146"/>
      <c r="L24" s="146">
        <v>320363.92982272926</v>
      </c>
      <c r="M24" s="146">
        <v>320363.92982272926</v>
      </c>
      <c r="N24" s="146">
        <v>320363.92982272926</v>
      </c>
      <c r="O24" s="146">
        <v>320363.92982272926</v>
      </c>
      <c r="P24" s="146">
        <v>320363.92982272926</v>
      </c>
      <c r="Q24" s="146">
        <v>320363.92982272926</v>
      </c>
      <c r="R24" s="146">
        <v>320363.92982272926</v>
      </c>
      <c r="S24" s="146">
        <v>320363.92982272926</v>
      </c>
      <c r="T24" s="146">
        <v>320363.92982272926</v>
      </c>
      <c r="U24" s="146">
        <v>320363.92982272926</v>
      </c>
      <c r="V24" s="146"/>
      <c r="W24" s="146"/>
      <c r="X24" s="146"/>
      <c r="Y24" s="146"/>
      <c r="Z24" s="146"/>
      <c r="AA24" s="146"/>
      <c r="AB24" s="146"/>
      <c r="AC24" s="152">
        <v>12814557.192909172</v>
      </c>
      <c r="AF24" s="206" t="s">
        <v>3</v>
      </c>
      <c r="AG24" s="206">
        <v>4</v>
      </c>
    </row>
    <row r="25" spans="1:33" ht="15" x14ac:dyDescent="0.2">
      <c r="A25" s="191"/>
      <c r="B25" s="194"/>
      <c r="C25" s="106" t="s">
        <v>37</v>
      </c>
      <c r="D25" s="107">
        <v>6</v>
      </c>
      <c r="E25" s="143"/>
      <c r="F25" s="143"/>
      <c r="G25" s="143"/>
      <c r="H25" s="143"/>
      <c r="I25" s="143"/>
      <c r="J25" s="143"/>
      <c r="K25" s="143"/>
      <c r="L25" s="143">
        <v>320363.92982272926</v>
      </c>
      <c r="M25" s="143">
        <v>320363.92982272926</v>
      </c>
      <c r="N25" s="143">
        <v>320363.92982272926</v>
      </c>
      <c r="O25" s="143">
        <v>320363.92982272926</v>
      </c>
      <c r="P25" s="143">
        <v>320363.92982272926</v>
      </c>
      <c r="Q25" s="143">
        <v>320363.92982272926</v>
      </c>
      <c r="R25" s="143">
        <v>320363.92982272926</v>
      </c>
      <c r="S25" s="143">
        <v>320363.92982272926</v>
      </c>
      <c r="T25" s="143">
        <v>320363.92982272926</v>
      </c>
      <c r="U25" s="143">
        <v>320363.92982272926</v>
      </c>
      <c r="V25" s="143"/>
      <c r="W25" s="143"/>
      <c r="X25" s="143"/>
      <c r="Y25" s="143"/>
      <c r="Z25" s="143"/>
      <c r="AA25" s="143"/>
      <c r="AB25" s="143"/>
      <c r="AC25" s="153">
        <v>19221835.789363757</v>
      </c>
      <c r="AF25" s="206" t="s">
        <v>2</v>
      </c>
      <c r="AG25" s="206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/>
      <c r="F26" s="109"/>
      <c r="G26" s="109"/>
      <c r="H26" s="109"/>
      <c r="I26" s="109"/>
      <c r="J26" s="109"/>
      <c r="K26" s="109"/>
      <c r="L26" s="109">
        <v>9610917.8946818784</v>
      </c>
      <c r="M26" s="109">
        <v>9610917.8946818784</v>
      </c>
      <c r="N26" s="109">
        <v>9610917.8946818784</v>
      </c>
      <c r="O26" s="109">
        <v>9610917.8946818784</v>
      </c>
      <c r="P26" s="109">
        <v>9610917.8946818784</v>
      </c>
      <c r="Q26" s="109">
        <v>9610917.8946818784</v>
      </c>
      <c r="R26" s="109">
        <v>9610917.8946818784</v>
      </c>
      <c r="S26" s="109">
        <v>9610917.8946818784</v>
      </c>
      <c r="T26" s="109">
        <v>9610917.8946818784</v>
      </c>
      <c r="U26" s="109">
        <v>9610917.8946818784</v>
      </c>
      <c r="V26" s="109"/>
      <c r="W26" s="109"/>
      <c r="X26" s="109"/>
      <c r="Y26" s="109"/>
      <c r="Z26" s="109"/>
      <c r="AA26" s="109"/>
      <c r="AB26" s="142"/>
      <c r="AC26" s="152">
        <v>96109178.946818784</v>
      </c>
      <c r="AD26" s="152"/>
    </row>
    <row r="27" spans="1:33" ht="15" x14ac:dyDescent="0.2">
      <c r="A27" s="193">
        <v>46143</v>
      </c>
      <c r="B27" s="202">
        <v>107186891.7423072</v>
      </c>
      <c r="C27" s="94" t="s">
        <v>35</v>
      </c>
      <c r="D27" s="95">
        <v>19</v>
      </c>
      <c r="E27" s="148"/>
      <c r="F27" s="149"/>
      <c r="G27" s="149"/>
      <c r="H27" s="149"/>
      <c r="I27" s="149"/>
      <c r="J27" s="149"/>
      <c r="K27" s="149"/>
      <c r="L27" s="149">
        <v>345764.16691066837</v>
      </c>
      <c r="M27" s="149">
        <v>345764.16691066837</v>
      </c>
      <c r="N27" s="149">
        <v>345764.16691066837</v>
      </c>
      <c r="O27" s="149">
        <v>345764.16691066837</v>
      </c>
      <c r="P27" s="149">
        <v>345764.16691066837</v>
      </c>
      <c r="Q27" s="149">
        <v>345764.16691066837</v>
      </c>
      <c r="R27" s="149">
        <v>345764.16691066837</v>
      </c>
      <c r="S27" s="149">
        <v>345764.16691066837</v>
      </c>
      <c r="T27" s="149">
        <v>345764.16691066837</v>
      </c>
      <c r="U27" s="149">
        <v>345764.16691066837</v>
      </c>
      <c r="V27" s="149"/>
      <c r="W27" s="149"/>
      <c r="X27" s="149"/>
      <c r="Y27" s="149"/>
      <c r="Z27" s="149"/>
      <c r="AA27" s="149"/>
      <c r="AB27" s="149"/>
      <c r="AC27" s="151">
        <v>65695191.713026993</v>
      </c>
      <c r="AF27" s="206" t="s">
        <v>1</v>
      </c>
      <c r="AG27" s="206">
        <v>5</v>
      </c>
    </row>
    <row r="28" spans="1:33" ht="15" x14ac:dyDescent="0.2">
      <c r="A28" s="191"/>
      <c r="B28" s="194"/>
      <c r="C28" s="100" t="s">
        <v>36</v>
      </c>
      <c r="D28" s="101">
        <v>5</v>
      </c>
      <c r="E28" s="145"/>
      <c r="F28" s="146"/>
      <c r="G28" s="146"/>
      <c r="H28" s="146"/>
      <c r="I28" s="146"/>
      <c r="J28" s="146"/>
      <c r="K28" s="146"/>
      <c r="L28" s="146">
        <v>345764.16691066837</v>
      </c>
      <c r="M28" s="146">
        <v>345764.16691066837</v>
      </c>
      <c r="N28" s="146">
        <v>345764.16691066837</v>
      </c>
      <c r="O28" s="146">
        <v>345764.16691066837</v>
      </c>
      <c r="P28" s="146">
        <v>345764.16691066837</v>
      </c>
      <c r="Q28" s="146">
        <v>345764.16691066837</v>
      </c>
      <c r="R28" s="146">
        <v>345764.16691066837</v>
      </c>
      <c r="S28" s="146">
        <v>345764.16691066837</v>
      </c>
      <c r="T28" s="146">
        <v>345764.16691066837</v>
      </c>
      <c r="U28" s="146">
        <v>345764.16691066837</v>
      </c>
      <c r="V28" s="146"/>
      <c r="W28" s="146"/>
      <c r="X28" s="146"/>
      <c r="Y28" s="146"/>
      <c r="Z28" s="146"/>
      <c r="AA28" s="146"/>
      <c r="AB28" s="146"/>
      <c r="AC28" s="152">
        <v>17288208.345533419</v>
      </c>
      <c r="AF28" s="206" t="s">
        <v>3</v>
      </c>
      <c r="AG28" s="206">
        <v>5</v>
      </c>
    </row>
    <row r="29" spans="1:33" ht="15" x14ac:dyDescent="0.2">
      <c r="A29" s="191"/>
      <c r="B29" s="194"/>
      <c r="C29" s="106" t="s">
        <v>37</v>
      </c>
      <c r="D29" s="107">
        <v>7</v>
      </c>
      <c r="E29" s="143"/>
      <c r="F29" s="143"/>
      <c r="G29" s="143"/>
      <c r="H29" s="143"/>
      <c r="I29" s="143"/>
      <c r="J29" s="143"/>
      <c r="K29" s="143"/>
      <c r="L29" s="143">
        <v>345764.16691066837</v>
      </c>
      <c r="M29" s="143">
        <v>345764.16691066837</v>
      </c>
      <c r="N29" s="143">
        <v>345764.16691066837</v>
      </c>
      <c r="O29" s="143">
        <v>345764.16691066837</v>
      </c>
      <c r="P29" s="143">
        <v>345764.16691066837</v>
      </c>
      <c r="Q29" s="143">
        <v>345764.16691066837</v>
      </c>
      <c r="R29" s="143">
        <v>345764.16691066837</v>
      </c>
      <c r="S29" s="143">
        <v>345764.16691066837</v>
      </c>
      <c r="T29" s="143">
        <v>345764.16691066837</v>
      </c>
      <c r="U29" s="143">
        <v>345764.16691066837</v>
      </c>
      <c r="V29" s="143"/>
      <c r="W29" s="143"/>
      <c r="X29" s="143"/>
      <c r="Y29" s="143"/>
      <c r="Z29" s="143"/>
      <c r="AA29" s="143"/>
      <c r="AB29" s="143"/>
      <c r="AC29" s="153">
        <v>24203491.683746785</v>
      </c>
      <c r="AF29" s="206" t="s">
        <v>2</v>
      </c>
      <c r="AG29" s="206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/>
      <c r="F30" s="109"/>
      <c r="G30" s="109"/>
      <c r="H30" s="109"/>
      <c r="I30" s="109"/>
      <c r="J30" s="109"/>
      <c r="K30" s="109"/>
      <c r="L30" s="109">
        <v>10718689.174230719</v>
      </c>
      <c r="M30" s="109">
        <v>10718689.174230719</v>
      </c>
      <c r="N30" s="109">
        <v>10718689.174230719</v>
      </c>
      <c r="O30" s="109">
        <v>10718689.174230719</v>
      </c>
      <c r="P30" s="109">
        <v>10718689.174230719</v>
      </c>
      <c r="Q30" s="109">
        <v>10718689.174230719</v>
      </c>
      <c r="R30" s="109">
        <v>10718689.174230719</v>
      </c>
      <c r="S30" s="109">
        <v>10718689.174230719</v>
      </c>
      <c r="T30" s="109">
        <v>10718689.174230719</v>
      </c>
      <c r="U30" s="109">
        <v>10718689.174230719</v>
      </c>
      <c r="V30" s="109"/>
      <c r="W30" s="109"/>
      <c r="X30" s="109"/>
      <c r="Y30" s="109"/>
      <c r="Z30" s="109"/>
      <c r="AA30" s="109"/>
      <c r="AB30" s="142"/>
      <c r="AC30" s="152">
        <v>107186891.7423072</v>
      </c>
      <c r="AD30" s="152"/>
    </row>
    <row r="31" spans="1:33" ht="15" x14ac:dyDescent="0.2">
      <c r="A31" s="193">
        <v>46174</v>
      </c>
      <c r="B31" s="202">
        <v>97449212.02360408</v>
      </c>
      <c r="C31" s="94" t="s">
        <v>35</v>
      </c>
      <c r="D31" s="95">
        <v>19</v>
      </c>
      <c r="E31" s="148"/>
      <c r="F31" s="149"/>
      <c r="G31" s="149"/>
      <c r="H31" s="149"/>
      <c r="I31" s="149"/>
      <c r="J31" s="149"/>
      <c r="K31" s="149"/>
      <c r="L31" s="149">
        <v>324830.70674534695</v>
      </c>
      <c r="M31" s="149">
        <v>324830.70674534695</v>
      </c>
      <c r="N31" s="149">
        <v>324830.70674534695</v>
      </c>
      <c r="O31" s="149">
        <v>324830.70674534695</v>
      </c>
      <c r="P31" s="149">
        <v>324830.70674534695</v>
      </c>
      <c r="Q31" s="149">
        <v>324830.70674534695</v>
      </c>
      <c r="R31" s="149">
        <v>324830.70674534695</v>
      </c>
      <c r="S31" s="149">
        <v>324830.70674534695</v>
      </c>
      <c r="T31" s="149">
        <v>324830.70674534695</v>
      </c>
      <c r="U31" s="149">
        <v>324830.70674534695</v>
      </c>
      <c r="V31" s="149"/>
      <c r="W31" s="149"/>
      <c r="X31" s="149"/>
      <c r="Y31" s="149"/>
      <c r="Z31" s="149"/>
      <c r="AA31" s="149"/>
      <c r="AB31" s="149"/>
      <c r="AC31" s="151">
        <v>61717834.28161592</v>
      </c>
      <c r="AF31" s="206" t="s">
        <v>1</v>
      </c>
      <c r="AG31" s="206">
        <v>6</v>
      </c>
    </row>
    <row r="32" spans="1:33" ht="15" x14ac:dyDescent="0.2">
      <c r="A32" s="191"/>
      <c r="B32" s="194"/>
      <c r="C32" s="100" t="s">
        <v>36</v>
      </c>
      <c r="D32" s="101">
        <v>4</v>
      </c>
      <c r="E32" s="145"/>
      <c r="F32" s="146"/>
      <c r="G32" s="146"/>
      <c r="H32" s="146"/>
      <c r="I32" s="146"/>
      <c r="J32" s="146"/>
      <c r="K32" s="146"/>
      <c r="L32" s="146">
        <v>324830.70674534695</v>
      </c>
      <c r="M32" s="146">
        <v>324830.70674534695</v>
      </c>
      <c r="N32" s="146">
        <v>324830.70674534695</v>
      </c>
      <c r="O32" s="146">
        <v>324830.70674534695</v>
      </c>
      <c r="P32" s="146">
        <v>324830.70674534695</v>
      </c>
      <c r="Q32" s="146">
        <v>324830.70674534695</v>
      </c>
      <c r="R32" s="146">
        <v>324830.70674534695</v>
      </c>
      <c r="S32" s="146">
        <v>324830.70674534695</v>
      </c>
      <c r="T32" s="146">
        <v>324830.70674534695</v>
      </c>
      <c r="U32" s="146">
        <v>324830.70674534695</v>
      </c>
      <c r="V32" s="146"/>
      <c r="W32" s="146"/>
      <c r="X32" s="146"/>
      <c r="Y32" s="146"/>
      <c r="Z32" s="146"/>
      <c r="AA32" s="146"/>
      <c r="AB32" s="146"/>
      <c r="AC32" s="152">
        <v>12993228.269813878</v>
      </c>
      <c r="AF32" s="206" t="s">
        <v>3</v>
      </c>
      <c r="AG32" s="206">
        <v>6</v>
      </c>
    </row>
    <row r="33" spans="1:33" ht="15" x14ac:dyDescent="0.2">
      <c r="A33" s="191"/>
      <c r="B33" s="194"/>
      <c r="C33" s="106" t="s">
        <v>37</v>
      </c>
      <c r="D33" s="107">
        <v>7</v>
      </c>
      <c r="E33" s="143"/>
      <c r="F33" s="143"/>
      <c r="G33" s="143"/>
      <c r="H33" s="143"/>
      <c r="I33" s="143"/>
      <c r="J33" s="143"/>
      <c r="K33" s="143"/>
      <c r="L33" s="143">
        <v>324830.70674534695</v>
      </c>
      <c r="M33" s="143">
        <v>324830.70674534695</v>
      </c>
      <c r="N33" s="143">
        <v>324830.70674534695</v>
      </c>
      <c r="O33" s="143">
        <v>324830.70674534695</v>
      </c>
      <c r="P33" s="143">
        <v>324830.70674534695</v>
      </c>
      <c r="Q33" s="143">
        <v>324830.70674534695</v>
      </c>
      <c r="R33" s="143">
        <v>324830.70674534695</v>
      </c>
      <c r="S33" s="143">
        <v>324830.70674534695</v>
      </c>
      <c r="T33" s="143">
        <v>324830.70674534695</v>
      </c>
      <c r="U33" s="143">
        <v>324830.70674534695</v>
      </c>
      <c r="V33" s="143"/>
      <c r="W33" s="143"/>
      <c r="X33" s="143"/>
      <c r="Y33" s="143"/>
      <c r="Z33" s="143"/>
      <c r="AA33" s="143"/>
      <c r="AB33" s="143"/>
      <c r="AC33" s="153">
        <v>22738149.472174287</v>
      </c>
      <c r="AF33" s="206" t="s">
        <v>2</v>
      </c>
      <c r="AG33" s="206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/>
      <c r="F34" s="109"/>
      <c r="G34" s="109"/>
      <c r="H34" s="109"/>
      <c r="I34" s="109"/>
      <c r="J34" s="109"/>
      <c r="K34" s="109"/>
      <c r="L34" s="109">
        <v>9744921.2023604084</v>
      </c>
      <c r="M34" s="109">
        <v>9744921.2023604084</v>
      </c>
      <c r="N34" s="109">
        <v>9744921.2023604084</v>
      </c>
      <c r="O34" s="109">
        <v>9744921.2023604084</v>
      </c>
      <c r="P34" s="109">
        <v>9744921.2023604084</v>
      </c>
      <c r="Q34" s="109">
        <v>9744921.2023604084</v>
      </c>
      <c r="R34" s="109">
        <v>9744921.2023604084</v>
      </c>
      <c r="S34" s="109">
        <v>9744921.2023604084</v>
      </c>
      <c r="T34" s="109">
        <v>9744921.2023604084</v>
      </c>
      <c r="U34" s="109">
        <v>9744921.2023604084</v>
      </c>
      <c r="V34" s="109"/>
      <c r="W34" s="109"/>
      <c r="X34" s="109"/>
      <c r="Y34" s="109"/>
      <c r="Z34" s="109"/>
      <c r="AA34" s="109"/>
      <c r="AB34" s="142"/>
      <c r="AC34" s="152">
        <v>97449212.02360408</v>
      </c>
      <c r="AD34" s="152"/>
    </row>
    <row r="35" spans="1:33" ht="15" x14ac:dyDescent="0.2">
      <c r="A35" s="193">
        <v>46204</v>
      </c>
      <c r="B35" s="202">
        <v>94598466.642776251</v>
      </c>
      <c r="C35" s="94" t="s">
        <v>35</v>
      </c>
      <c r="D35" s="95">
        <v>22</v>
      </c>
      <c r="E35" s="148"/>
      <c r="F35" s="149"/>
      <c r="G35" s="149"/>
      <c r="H35" s="149"/>
      <c r="I35" s="149"/>
      <c r="J35" s="149"/>
      <c r="K35" s="149"/>
      <c r="L35" s="149">
        <v>305156.34400895564</v>
      </c>
      <c r="M35" s="149">
        <v>305156.34400895564</v>
      </c>
      <c r="N35" s="149">
        <v>305156.34400895564</v>
      </c>
      <c r="O35" s="149">
        <v>305156.34400895564</v>
      </c>
      <c r="P35" s="149">
        <v>305156.34400895564</v>
      </c>
      <c r="Q35" s="149">
        <v>305156.34400895564</v>
      </c>
      <c r="R35" s="149">
        <v>305156.34400895564</v>
      </c>
      <c r="S35" s="149">
        <v>305156.34400895564</v>
      </c>
      <c r="T35" s="149">
        <v>305156.34400895564</v>
      </c>
      <c r="U35" s="149">
        <v>305156.34400895564</v>
      </c>
      <c r="V35" s="149"/>
      <c r="W35" s="149"/>
      <c r="X35" s="149"/>
      <c r="Y35" s="149"/>
      <c r="Z35" s="149"/>
      <c r="AA35" s="149"/>
      <c r="AB35" s="149"/>
      <c r="AC35" s="151">
        <v>67134395.681970239</v>
      </c>
      <c r="AF35" s="206" t="s">
        <v>1</v>
      </c>
      <c r="AG35" s="206">
        <v>7</v>
      </c>
    </row>
    <row r="36" spans="1:33" ht="15" x14ac:dyDescent="0.2">
      <c r="A36" s="191"/>
      <c r="B36" s="194"/>
      <c r="C36" s="100" t="s">
        <v>36</v>
      </c>
      <c r="D36" s="101">
        <v>4</v>
      </c>
      <c r="E36" s="145"/>
      <c r="F36" s="146"/>
      <c r="G36" s="146"/>
      <c r="H36" s="146"/>
      <c r="I36" s="146"/>
      <c r="J36" s="146"/>
      <c r="K36" s="146"/>
      <c r="L36" s="146">
        <v>305156.34400895564</v>
      </c>
      <c r="M36" s="146">
        <v>305156.34400895564</v>
      </c>
      <c r="N36" s="146">
        <v>305156.34400895564</v>
      </c>
      <c r="O36" s="146">
        <v>305156.34400895564</v>
      </c>
      <c r="P36" s="146">
        <v>305156.34400895564</v>
      </c>
      <c r="Q36" s="146">
        <v>305156.34400895564</v>
      </c>
      <c r="R36" s="146">
        <v>305156.34400895564</v>
      </c>
      <c r="S36" s="146">
        <v>305156.34400895564</v>
      </c>
      <c r="T36" s="146">
        <v>305156.34400895564</v>
      </c>
      <c r="U36" s="146">
        <v>305156.34400895564</v>
      </c>
      <c r="V36" s="146"/>
      <c r="W36" s="146"/>
      <c r="X36" s="146"/>
      <c r="Y36" s="146"/>
      <c r="Z36" s="146"/>
      <c r="AA36" s="146"/>
      <c r="AB36" s="146"/>
      <c r="AC36" s="152">
        <v>12206253.760358226</v>
      </c>
      <c r="AF36" s="206" t="s">
        <v>3</v>
      </c>
      <c r="AG36" s="206">
        <v>7</v>
      </c>
    </row>
    <row r="37" spans="1:33" ht="15" x14ac:dyDescent="0.2">
      <c r="A37" s="191"/>
      <c r="B37" s="194"/>
      <c r="C37" s="106" t="s">
        <v>37</v>
      </c>
      <c r="D37" s="107">
        <v>5</v>
      </c>
      <c r="E37" s="143"/>
      <c r="F37" s="143"/>
      <c r="G37" s="143"/>
      <c r="H37" s="143"/>
      <c r="I37" s="143"/>
      <c r="J37" s="143"/>
      <c r="K37" s="143"/>
      <c r="L37" s="143">
        <v>305156.34400895564</v>
      </c>
      <c r="M37" s="143">
        <v>305156.34400895564</v>
      </c>
      <c r="N37" s="143">
        <v>305156.34400895564</v>
      </c>
      <c r="O37" s="143">
        <v>305156.34400895564</v>
      </c>
      <c r="P37" s="143">
        <v>305156.34400895564</v>
      </c>
      <c r="Q37" s="143">
        <v>305156.34400895564</v>
      </c>
      <c r="R37" s="143">
        <v>305156.34400895564</v>
      </c>
      <c r="S37" s="143">
        <v>305156.34400895564</v>
      </c>
      <c r="T37" s="143">
        <v>305156.34400895564</v>
      </c>
      <c r="U37" s="143">
        <v>305156.34400895564</v>
      </c>
      <c r="V37" s="143"/>
      <c r="W37" s="143"/>
      <c r="X37" s="143"/>
      <c r="Y37" s="143"/>
      <c r="Z37" s="143"/>
      <c r="AA37" s="143"/>
      <c r="AB37" s="143"/>
      <c r="AC37" s="153">
        <v>15257817.200447783</v>
      </c>
      <c r="AF37" s="206" t="s">
        <v>2</v>
      </c>
      <c r="AG37" s="206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/>
      <c r="F38" s="109"/>
      <c r="G38" s="109"/>
      <c r="H38" s="109"/>
      <c r="I38" s="109"/>
      <c r="J38" s="109"/>
      <c r="K38" s="109"/>
      <c r="L38" s="109">
        <v>9459846.6642776243</v>
      </c>
      <c r="M38" s="109">
        <v>9459846.6642776243</v>
      </c>
      <c r="N38" s="109">
        <v>9459846.6642776243</v>
      </c>
      <c r="O38" s="109">
        <v>9459846.6642776243</v>
      </c>
      <c r="P38" s="109">
        <v>9459846.6642776243</v>
      </c>
      <c r="Q38" s="109">
        <v>9459846.6642776243</v>
      </c>
      <c r="R38" s="109">
        <v>9459846.6642776243</v>
      </c>
      <c r="S38" s="109">
        <v>9459846.6642776243</v>
      </c>
      <c r="T38" s="109">
        <v>9459846.6642776243</v>
      </c>
      <c r="U38" s="109">
        <v>9459846.6642776243</v>
      </c>
      <c r="V38" s="109"/>
      <c r="W38" s="109"/>
      <c r="X38" s="109"/>
      <c r="Y38" s="109"/>
      <c r="Z38" s="109"/>
      <c r="AA38" s="109"/>
      <c r="AB38" s="142"/>
      <c r="AC38" s="152">
        <v>94598466.642776251</v>
      </c>
      <c r="AD38" s="152"/>
    </row>
    <row r="39" spans="1:33" ht="15" x14ac:dyDescent="0.2">
      <c r="A39" s="193">
        <v>46235</v>
      </c>
      <c r="B39" s="202">
        <v>104172269.25548314</v>
      </c>
      <c r="C39" s="94" t="s">
        <v>35</v>
      </c>
      <c r="D39" s="95">
        <v>19</v>
      </c>
      <c r="E39" s="148"/>
      <c r="F39" s="149"/>
      <c r="G39" s="149"/>
      <c r="H39" s="149"/>
      <c r="I39" s="149"/>
      <c r="J39" s="149"/>
      <c r="K39" s="149"/>
      <c r="L39" s="149">
        <v>336039.57824349398</v>
      </c>
      <c r="M39" s="149">
        <v>336039.57824349398</v>
      </c>
      <c r="N39" s="149">
        <v>336039.57824349398</v>
      </c>
      <c r="O39" s="149">
        <v>336039.57824349398</v>
      </c>
      <c r="P39" s="149">
        <v>336039.57824349398</v>
      </c>
      <c r="Q39" s="149">
        <v>336039.57824349398</v>
      </c>
      <c r="R39" s="149">
        <v>336039.57824349398</v>
      </c>
      <c r="S39" s="149">
        <v>336039.57824349398</v>
      </c>
      <c r="T39" s="149">
        <v>336039.57824349398</v>
      </c>
      <c r="U39" s="149">
        <v>336039.57824349398</v>
      </c>
      <c r="V39" s="149"/>
      <c r="W39" s="149"/>
      <c r="X39" s="149"/>
      <c r="Y39" s="149"/>
      <c r="Z39" s="149"/>
      <c r="AA39" s="149"/>
      <c r="AB39" s="149"/>
      <c r="AC39" s="151">
        <v>63847519.866263859</v>
      </c>
      <c r="AF39" s="206" t="s">
        <v>1</v>
      </c>
      <c r="AG39" s="206">
        <v>8</v>
      </c>
    </row>
    <row r="40" spans="1:33" ht="15" x14ac:dyDescent="0.2">
      <c r="A40" s="191"/>
      <c r="B40" s="194"/>
      <c r="C40" s="100" t="s">
        <v>36</v>
      </c>
      <c r="D40" s="101">
        <v>5</v>
      </c>
      <c r="E40" s="145"/>
      <c r="F40" s="146"/>
      <c r="G40" s="146"/>
      <c r="H40" s="146"/>
      <c r="I40" s="146"/>
      <c r="J40" s="146"/>
      <c r="K40" s="146"/>
      <c r="L40" s="146">
        <v>336039.57824349398</v>
      </c>
      <c r="M40" s="146">
        <v>336039.57824349398</v>
      </c>
      <c r="N40" s="146">
        <v>336039.57824349398</v>
      </c>
      <c r="O40" s="146">
        <v>336039.57824349398</v>
      </c>
      <c r="P40" s="146">
        <v>336039.57824349398</v>
      </c>
      <c r="Q40" s="146">
        <v>336039.57824349398</v>
      </c>
      <c r="R40" s="146">
        <v>336039.57824349398</v>
      </c>
      <c r="S40" s="146">
        <v>336039.57824349398</v>
      </c>
      <c r="T40" s="146">
        <v>336039.57824349398</v>
      </c>
      <c r="U40" s="146">
        <v>336039.57824349398</v>
      </c>
      <c r="V40" s="146"/>
      <c r="W40" s="146"/>
      <c r="X40" s="146"/>
      <c r="Y40" s="146"/>
      <c r="Z40" s="146"/>
      <c r="AA40" s="146"/>
      <c r="AB40" s="146"/>
      <c r="AC40" s="152">
        <v>16801978.912174698</v>
      </c>
      <c r="AF40" s="206" t="s">
        <v>3</v>
      </c>
      <c r="AG40" s="206">
        <v>8</v>
      </c>
    </row>
    <row r="41" spans="1:33" ht="15" x14ac:dyDescent="0.2">
      <c r="A41" s="191"/>
      <c r="B41" s="194"/>
      <c r="C41" s="106" t="s">
        <v>37</v>
      </c>
      <c r="D41" s="107">
        <v>7</v>
      </c>
      <c r="E41" s="143"/>
      <c r="F41" s="143"/>
      <c r="G41" s="143"/>
      <c r="H41" s="143"/>
      <c r="I41" s="143"/>
      <c r="J41" s="143"/>
      <c r="K41" s="143"/>
      <c r="L41" s="143">
        <v>336039.57824349398</v>
      </c>
      <c r="M41" s="143">
        <v>336039.57824349398</v>
      </c>
      <c r="N41" s="143">
        <v>336039.57824349398</v>
      </c>
      <c r="O41" s="143">
        <v>336039.57824349398</v>
      </c>
      <c r="P41" s="143">
        <v>336039.57824349398</v>
      </c>
      <c r="Q41" s="143">
        <v>336039.57824349398</v>
      </c>
      <c r="R41" s="143">
        <v>336039.57824349398</v>
      </c>
      <c r="S41" s="143">
        <v>336039.57824349398</v>
      </c>
      <c r="T41" s="143">
        <v>336039.57824349398</v>
      </c>
      <c r="U41" s="143">
        <v>336039.57824349398</v>
      </c>
      <c r="V41" s="143"/>
      <c r="W41" s="143"/>
      <c r="X41" s="143"/>
      <c r="Y41" s="143"/>
      <c r="Z41" s="143"/>
      <c r="AA41" s="143"/>
      <c r="AB41" s="143"/>
      <c r="AC41" s="153">
        <v>23522770.477044579</v>
      </c>
      <c r="AF41" s="206" t="s">
        <v>2</v>
      </c>
      <c r="AG41" s="206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/>
      <c r="F42" s="109"/>
      <c r="G42" s="109"/>
      <c r="H42" s="109"/>
      <c r="I42" s="109"/>
      <c r="J42" s="109"/>
      <c r="K42" s="109"/>
      <c r="L42" s="109">
        <v>10417226.925548313</v>
      </c>
      <c r="M42" s="109">
        <v>10417226.925548313</v>
      </c>
      <c r="N42" s="109">
        <v>10417226.925548313</v>
      </c>
      <c r="O42" s="109">
        <v>10417226.925548313</v>
      </c>
      <c r="P42" s="109">
        <v>10417226.925548313</v>
      </c>
      <c r="Q42" s="109">
        <v>10417226.925548313</v>
      </c>
      <c r="R42" s="109">
        <v>10417226.925548313</v>
      </c>
      <c r="S42" s="109">
        <v>10417226.925548313</v>
      </c>
      <c r="T42" s="109">
        <v>10417226.925548313</v>
      </c>
      <c r="U42" s="109">
        <v>10417226.925548313</v>
      </c>
      <c r="V42" s="109"/>
      <c r="W42" s="109"/>
      <c r="X42" s="109"/>
      <c r="Y42" s="109"/>
      <c r="Z42" s="109"/>
      <c r="AA42" s="109"/>
      <c r="AB42" s="142"/>
      <c r="AC42" s="152">
        <v>104172269.25548314</v>
      </c>
      <c r="AD42" s="152"/>
    </row>
    <row r="43" spans="1:33" ht="15" x14ac:dyDescent="0.2">
      <c r="A43" s="193">
        <v>46266</v>
      </c>
      <c r="B43" s="202">
        <v>96002314.241580635</v>
      </c>
      <c r="C43" s="94" t="s">
        <v>35</v>
      </c>
      <c r="D43" s="95">
        <v>22</v>
      </c>
      <c r="E43" s="148"/>
      <c r="F43" s="149"/>
      <c r="G43" s="149"/>
      <c r="H43" s="149"/>
      <c r="I43" s="149"/>
      <c r="J43" s="149"/>
      <c r="K43" s="149"/>
      <c r="L43" s="149">
        <v>320007.71413860214</v>
      </c>
      <c r="M43" s="149">
        <v>320007.71413860214</v>
      </c>
      <c r="N43" s="149">
        <v>320007.71413860214</v>
      </c>
      <c r="O43" s="149">
        <v>320007.71413860214</v>
      </c>
      <c r="P43" s="149">
        <v>320007.71413860214</v>
      </c>
      <c r="Q43" s="149">
        <v>320007.71413860214</v>
      </c>
      <c r="R43" s="149">
        <v>320007.71413860214</v>
      </c>
      <c r="S43" s="149">
        <v>320007.71413860214</v>
      </c>
      <c r="T43" s="149">
        <v>320007.71413860214</v>
      </c>
      <c r="U43" s="149">
        <v>320007.71413860214</v>
      </c>
      <c r="V43" s="149"/>
      <c r="W43" s="149"/>
      <c r="X43" s="149"/>
      <c r="Y43" s="149"/>
      <c r="Z43" s="149"/>
      <c r="AA43" s="149"/>
      <c r="AB43" s="149"/>
      <c r="AC43" s="151">
        <v>70401697.110492468</v>
      </c>
      <c r="AF43" s="206" t="s">
        <v>1</v>
      </c>
      <c r="AG43" s="206">
        <v>9</v>
      </c>
    </row>
    <row r="44" spans="1:33" ht="15" x14ac:dyDescent="0.2">
      <c r="A44" s="191"/>
      <c r="B44" s="194"/>
      <c r="C44" s="100" t="s">
        <v>36</v>
      </c>
      <c r="D44" s="101">
        <v>4</v>
      </c>
      <c r="E44" s="145"/>
      <c r="F44" s="146"/>
      <c r="G44" s="146"/>
      <c r="H44" s="146"/>
      <c r="I44" s="146"/>
      <c r="J44" s="146"/>
      <c r="K44" s="146"/>
      <c r="L44" s="146">
        <v>320007.71413860214</v>
      </c>
      <c r="M44" s="146">
        <v>320007.71413860214</v>
      </c>
      <c r="N44" s="146">
        <v>320007.71413860214</v>
      </c>
      <c r="O44" s="146">
        <v>320007.71413860214</v>
      </c>
      <c r="P44" s="146">
        <v>320007.71413860214</v>
      </c>
      <c r="Q44" s="146">
        <v>320007.71413860214</v>
      </c>
      <c r="R44" s="146">
        <v>320007.71413860214</v>
      </c>
      <c r="S44" s="146">
        <v>320007.71413860214</v>
      </c>
      <c r="T44" s="146">
        <v>320007.71413860214</v>
      </c>
      <c r="U44" s="146">
        <v>320007.71413860214</v>
      </c>
      <c r="V44" s="146"/>
      <c r="W44" s="146"/>
      <c r="X44" s="146"/>
      <c r="Y44" s="146"/>
      <c r="Z44" s="146"/>
      <c r="AA44" s="146"/>
      <c r="AB44" s="146"/>
      <c r="AC44" s="152">
        <v>12800308.565544084</v>
      </c>
      <c r="AF44" s="206" t="s">
        <v>3</v>
      </c>
      <c r="AG44" s="206">
        <v>9</v>
      </c>
    </row>
    <row r="45" spans="1:33" ht="15" x14ac:dyDescent="0.2">
      <c r="A45" s="191"/>
      <c r="B45" s="194"/>
      <c r="C45" s="106" t="s">
        <v>37</v>
      </c>
      <c r="D45" s="107">
        <v>4</v>
      </c>
      <c r="E45" s="143"/>
      <c r="F45" s="143"/>
      <c r="G45" s="143"/>
      <c r="H45" s="143"/>
      <c r="I45" s="143"/>
      <c r="J45" s="143"/>
      <c r="K45" s="143"/>
      <c r="L45" s="143">
        <v>320007.71413860214</v>
      </c>
      <c r="M45" s="143">
        <v>320007.71413860214</v>
      </c>
      <c r="N45" s="143">
        <v>320007.71413860214</v>
      </c>
      <c r="O45" s="143">
        <v>320007.71413860214</v>
      </c>
      <c r="P45" s="143">
        <v>320007.71413860214</v>
      </c>
      <c r="Q45" s="143">
        <v>320007.71413860214</v>
      </c>
      <c r="R45" s="143">
        <v>320007.71413860214</v>
      </c>
      <c r="S45" s="143">
        <v>320007.71413860214</v>
      </c>
      <c r="T45" s="143">
        <v>320007.71413860214</v>
      </c>
      <c r="U45" s="143">
        <v>320007.71413860214</v>
      </c>
      <c r="V45" s="143"/>
      <c r="W45" s="143"/>
      <c r="X45" s="143"/>
      <c r="Y45" s="143"/>
      <c r="Z45" s="143"/>
      <c r="AA45" s="143"/>
      <c r="AB45" s="143"/>
      <c r="AC45" s="153">
        <v>12800308.565544084</v>
      </c>
      <c r="AF45" s="206" t="s">
        <v>2</v>
      </c>
      <c r="AG45" s="206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/>
      <c r="F46" s="109"/>
      <c r="G46" s="109"/>
      <c r="H46" s="109"/>
      <c r="I46" s="109"/>
      <c r="J46" s="109"/>
      <c r="K46" s="109"/>
      <c r="L46" s="109">
        <v>9600231.4241580646</v>
      </c>
      <c r="M46" s="109">
        <v>9600231.4241580646</v>
      </c>
      <c r="N46" s="109">
        <v>9600231.4241580646</v>
      </c>
      <c r="O46" s="109">
        <v>9600231.4241580646</v>
      </c>
      <c r="P46" s="109">
        <v>9600231.4241580646</v>
      </c>
      <c r="Q46" s="109">
        <v>9600231.4241580646</v>
      </c>
      <c r="R46" s="109">
        <v>9600231.4241580646</v>
      </c>
      <c r="S46" s="109">
        <v>9600231.4241580646</v>
      </c>
      <c r="T46" s="109">
        <v>9600231.4241580646</v>
      </c>
      <c r="U46" s="109">
        <v>9600231.4241580646</v>
      </c>
      <c r="V46" s="109"/>
      <c r="W46" s="109"/>
      <c r="X46" s="109"/>
      <c r="Y46" s="109"/>
      <c r="Z46" s="109"/>
      <c r="AA46" s="109"/>
      <c r="AB46" s="142"/>
      <c r="AC46" s="152">
        <v>96002314.241580635</v>
      </c>
      <c r="AD46" s="152"/>
    </row>
    <row r="47" spans="1:33" ht="15" x14ac:dyDescent="0.2">
      <c r="A47" s="193">
        <v>46296</v>
      </c>
      <c r="B47" s="202">
        <v>100570911.92963044</v>
      </c>
      <c r="C47" s="94" t="s">
        <v>35</v>
      </c>
      <c r="D47" s="95">
        <v>21</v>
      </c>
      <c r="E47" s="148"/>
      <c r="F47" s="149"/>
      <c r="G47" s="149"/>
      <c r="H47" s="149"/>
      <c r="I47" s="149"/>
      <c r="J47" s="149"/>
      <c r="K47" s="149"/>
      <c r="L47" s="149">
        <v>324422.29654719506</v>
      </c>
      <c r="M47" s="149">
        <v>324422.29654719506</v>
      </c>
      <c r="N47" s="149">
        <v>324422.29654719506</v>
      </c>
      <c r="O47" s="149">
        <v>324422.29654719506</v>
      </c>
      <c r="P47" s="149">
        <v>324422.29654719506</v>
      </c>
      <c r="Q47" s="149">
        <v>324422.29654719506</v>
      </c>
      <c r="R47" s="149">
        <v>324422.29654719506</v>
      </c>
      <c r="S47" s="149">
        <v>324422.29654719506</v>
      </c>
      <c r="T47" s="149">
        <v>324422.29654719506</v>
      </c>
      <c r="U47" s="149">
        <v>324422.29654719506</v>
      </c>
      <c r="V47" s="149"/>
      <c r="W47" s="149"/>
      <c r="X47" s="149"/>
      <c r="Y47" s="149"/>
      <c r="Z47" s="149"/>
      <c r="AA47" s="149"/>
      <c r="AB47" s="149"/>
      <c r="AC47" s="151">
        <v>68128682.274910942</v>
      </c>
      <c r="AF47" s="206" t="s">
        <v>1</v>
      </c>
      <c r="AG47" s="206">
        <v>10</v>
      </c>
    </row>
    <row r="48" spans="1:33" ht="15" x14ac:dyDescent="0.2">
      <c r="A48" s="191"/>
      <c r="B48" s="194"/>
      <c r="C48" s="100" t="s">
        <v>36</v>
      </c>
      <c r="D48" s="101">
        <v>5</v>
      </c>
      <c r="E48" s="145"/>
      <c r="F48" s="146"/>
      <c r="G48" s="146"/>
      <c r="H48" s="146"/>
      <c r="I48" s="146"/>
      <c r="J48" s="146"/>
      <c r="K48" s="146"/>
      <c r="L48" s="146">
        <v>324422.29654719506</v>
      </c>
      <c r="M48" s="146">
        <v>324422.29654719506</v>
      </c>
      <c r="N48" s="146">
        <v>324422.29654719506</v>
      </c>
      <c r="O48" s="146">
        <v>324422.29654719506</v>
      </c>
      <c r="P48" s="146">
        <v>324422.29654719506</v>
      </c>
      <c r="Q48" s="146">
        <v>324422.29654719506</v>
      </c>
      <c r="R48" s="146">
        <v>324422.29654719506</v>
      </c>
      <c r="S48" s="146">
        <v>324422.29654719506</v>
      </c>
      <c r="T48" s="146">
        <v>324422.29654719506</v>
      </c>
      <c r="U48" s="146">
        <v>324422.29654719506</v>
      </c>
      <c r="V48" s="146"/>
      <c r="W48" s="146"/>
      <c r="X48" s="146"/>
      <c r="Y48" s="146"/>
      <c r="Z48" s="146"/>
      <c r="AA48" s="146"/>
      <c r="AB48" s="146"/>
      <c r="AC48" s="152">
        <v>16221114.827359749</v>
      </c>
      <c r="AF48" s="206" t="s">
        <v>3</v>
      </c>
      <c r="AG48" s="206">
        <v>10</v>
      </c>
    </row>
    <row r="49" spans="1:33" ht="15" x14ac:dyDescent="0.2">
      <c r="A49" s="191"/>
      <c r="B49" s="194"/>
      <c r="C49" s="106" t="s">
        <v>37</v>
      </c>
      <c r="D49" s="107">
        <v>5</v>
      </c>
      <c r="E49" s="143"/>
      <c r="F49" s="143"/>
      <c r="G49" s="143"/>
      <c r="H49" s="143"/>
      <c r="I49" s="143"/>
      <c r="J49" s="143"/>
      <c r="K49" s="143"/>
      <c r="L49" s="143">
        <v>324422.29654719506</v>
      </c>
      <c r="M49" s="143">
        <v>324422.29654719506</v>
      </c>
      <c r="N49" s="143">
        <v>324422.29654719506</v>
      </c>
      <c r="O49" s="143">
        <v>324422.29654719506</v>
      </c>
      <c r="P49" s="143">
        <v>324422.29654719506</v>
      </c>
      <c r="Q49" s="143">
        <v>324422.29654719506</v>
      </c>
      <c r="R49" s="143">
        <v>324422.29654719506</v>
      </c>
      <c r="S49" s="143">
        <v>324422.29654719506</v>
      </c>
      <c r="T49" s="143">
        <v>324422.29654719506</v>
      </c>
      <c r="U49" s="143">
        <v>324422.29654719506</v>
      </c>
      <c r="V49" s="143"/>
      <c r="W49" s="143"/>
      <c r="X49" s="143"/>
      <c r="Y49" s="143"/>
      <c r="Z49" s="143"/>
      <c r="AA49" s="143"/>
      <c r="AB49" s="143"/>
      <c r="AC49" s="153">
        <v>16221114.827359749</v>
      </c>
      <c r="AF49" s="206" t="s">
        <v>2</v>
      </c>
      <c r="AG49" s="206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/>
      <c r="F50" s="109"/>
      <c r="G50" s="109"/>
      <c r="H50" s="109"/>
      <c r="I50" s="109"/>
      <c r="J50" s="109"/>
      <c r="K50" s="109"/>
      <c r="L50" s="109">
        <v>10057091.192963047</v>
      </c>
      <c r="M50" s="109">
        <v>10057091.192963047</v>
      </c>
      <c r="N50" s="109">
        <v>10057091.192963047</v>
      </c>
      <c r="O50" s="109">
        <v>10057091.192963047</v>
      </c>
      <c r="P50" s="109">
        <v>10057091.192963047</v>
      </c>
      <c r="Q50" s="109">
        <v>10057091.192963047</v>
      </c>
      <c r="R50" s="109">
        <v>10057091.192963047</v>
      </c>
      <c r="S50" s="109">
        <v>10057091.192963047</v>
      </c>
      <c r="T50" s="109">
        <v>10057091.192963047</v>
      </c>
      <c r="U50" s="109">
        <v>10057091.192963047</v>
      </c>
      <c r="V50" s="109"/>
      <c r="W50" s="109"/>
      <c r="X50" s="109"/>
      <c r="Y50" s="109"/>
      <c r="Z50" s="109"/>
      <c r="AA50" s="109"/>
      <c r="AB50" s="142"/>
      <c r="AC50" s="152">
        <v>100570911.92963044</v>
      </c>
      <c r="AD50" s="152"/>
    </row>
    <row r="51" spans="1:33" ht="15" x14ac:dyDescent="0.2">
      <c r="A51" s="193">
        <v>46327</v>
      </c>
      <c r="B51" s="202">
        <v>98726692.546395421</v>
      </c>
      <c r="C51" s="94" t="s">
        <v>35</v>
      </c>
      <c r="D51" s="95">
        <v>19</v>
      </c>
      <c r="E51" s="148"/>
      <c r="F51" s="149"/>
      <c r="G51" s="149"/>
      <c r="H51" s="149"/>
      <c r="I51" s="149"/>
      <c r="J51" s="149"/>
      <c r="K51" s="149"/>
      <c r="L51" s="149">
        <v>329088.97515465139</v>
      </c>
      <c r="M51" s="149">
        <v>329088.97515465139</v>
      </c>
      <c r="N51" s="149">
        <v>329088.97515465139</v>
      </c>
      <c r="O51" s="149">
        <v>329088.97515465139</v>
      </c>
      <c r="P51" s="149">
        <v>329088.97515465139</v>
      </c>
      <c r="Q51" s="149">
        <v>329088.97515465139</v>
      </c>
      <c r="R51" s="149">
        <v>329088.97515465139</v>
      </c>
      <c r="S51" s="149">
        <v>329088.97515465139</v>
      </c>
      <c r="T51" s="149">
        <v>329088.97515465139</v>
      </c>
      <c r="U51" s="149">
        <v>329088.97515465139</v>
      </c>
      <c r="V51" s="149"/>
      <c r="W51" s="149"/>
      <c r="X51" s="149"/>
      <c r="Y51" s="149"/>
      <c r="Z51" s="149"/>
      <c r="AA51" s="149"/>
      <c r="AB51" s="149"/>
      <c r="AC51" s="151">
        <v>62526905.279383764</v>
      </c>
      <c r="AF51" s="206" t="s">
        <v>1</v>
      </c>
      <c r="AG51" s="206">
        <v>11</v>
      </c>
    </row>
    <row r="52" spans="1:33" ht="15" x14ac:dyDescent="0.2">
      <c r="A52" s="191"/>
      <c r="B52" s="194"/>
      <c r="C52" s="100" t="s">
        <v>36</v>
      </c>
      <c r="D52" s="101">
        <v>4</v>
      </c>
      <c r="E52" s="145"/>
      <c r="F52" s="146"/>
      <c r="G52" s="146"/>
      <c r="H52" s="146"/>
      <c r="I52" s="146"/>
      <c r="J52" s="146"/>
      <c r="K52" s="146"/>
      <c r="L52" s="146">
        <v>329088.97515465139</v>
      </c>
      <c r="M52" s="146">
        <v>329088.97515465139</v>
      </c>
      <c r="N52" s="146">
        <v>329088.97515465139</v>
      </c>
      <c r="O52" s="146">
        <v>329088.97515465139</v>
      </c>
      <c r="P52" s="146">
        <v>329088.97515465139</v>
      </c>
      <c r="Q52" s="146">
        <v>329088.97515465139</v>
      </c>
      <c r="R52" s="146">
        <v>329088.97515465139</v>
      </c>
      <c r="S52" s="146">
        <v>329088.97515465139</v>
      </c>
      <c r="T52" s="146">
        <v>329088.97515465139</v>
      </c>
      <c r="U52" s="146">
        <v>329088.97515465139</v>
      </c>
      <c r="V52" s="146"/>
      <c r="W52" s="146"/>
      <c r="X52" s="146"/>
      <c r="Y52" s="146"/>
      <c r="Z52" s="146"/>
      <c r="AA52" s="146"/>
      <c r="AB52" s="146"/>
      <c r="AC52" s="152">
        <v>13163559.006186055</v>
      </c>
      <c r="AF52" s="206" t="s">
        <v>3</v>
      </c>
      <c r="AG52" s="206">
        <v>11</v>
      </c>
    </row>
    <row r="53" spans="1:33" ht="15" x14ac:dyDescent="0.2">
      <c r="A53" s="191"/>
      <c r="B53" s="194"/>
      <c r="C53" s="106" t="s">
        <v>37</v>
      </c>
      <c r="D53" s="107">
        <v>7</v>
      </c>
      <c r="E53" s="143"/>
      <c r="F53" s="143"/>
      <c r="G53" s="143"/>
      <c r="H53" s="143"/>
      <c r="I53" s="143"/>
      <c r="J53" s="143"/>
      <c r="K53" s="143"/>
      <c r="L53" s="143">
        <v>329088.97515465139</v>
      </c>
      <c r="M53" s="143">
        <v>329088.97515465139</v>
      </c>
      <c r="N53" s="143">
        <v>329088.97515465139</v>
      </c>
      <c r="O53" s="143">
        <v>329088.97515465139</v>
      </c>
      <c r="P53" s="143">
        <v>329088.97515465139</v>
      </c>
      <c r="Q53" s="143">
        <v>329088.97515465139</v>
      </c>
      <c r="R53" s="143">
        <v>329088.97515465139</v>
      </c>
      <c r="S53" s="143">
        <v>329088.97515465139</v>
      </c>
      <c r="T53" s="143">
        <v>329088.97515465139</v>
      </c>
      <c r="U53" s="143">
        <v>329088.97515465139</v>
      </c>
      <c r="V53" s="143"/>
      <c r="W53" s="143"/>
      <c r="X53" s="143"/>
      <c r="Y53" s="143"/>
      <c r="Z53" s="143"/>
      <c r="AA53" s="143"/>
      <c r="AB53" s="143"/>
      <c r="AC53" s="153">
        <v>23036228.260825597</v>
      </c>
      <c r="AF53" s="206" t="s">
        <v>2</v>
      </c>
      <c r="AG53" s="206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/>
      <c r="F54" s="109"/>
      <c r="G54" s="109"/>
      <c r="H54" s="109"/>
      <c r="I54" s="109"/>
      <c r="J54" s="109"/>
      <c r="K54" s="109"/>
      <c r="L54" s="109">
        <v>9872669.2546395417</v>
      </c>
      <c r="M54" s="109">
        <v>9872669.2546395417</v>
      </c>
      <c r="N54" s="109">
        <v>9872669.2546395417</v>
      </c>
      <c r="O54" s="109">
        <v>9872669.2546395417</v>
      </c>
      <c r="P54" s="109">
        <v>9872669.2546395417</v>
      </c>
      <c r="Q54" s="109">
        <v>9872669.2546395417</v>
      </c>
      <c r="R54" s="109">
        <v>9872669.2546395417</v>
      </c>
      <c r="S54" s="109">
        <v>9872669.2546395417</v>
      </c>
      <c r="T54" s="109">
        <v>9872669.2546395417</v>
      </c>
      <c r="U54" s="109">
        <v>9872669.2546395417</v>
      </c>
      <c r="V54" s="109"/>
      <c r="W54" s="109"/>
      <c r="X54" s="109"/>
      <c r="Y54" s="109"/>
      <c r="Z54" s="109"/>
      <c r="AA54" s="109"/>
      <c r="AB54" s="142"/>
      <c r="AC54" s="152">
        <v>98726692.546395421</v>
      </c>
      <c r="AD54" s="152"/>
    </row>
    <row r="55" spans="1:33" ht="15" x14ac:dyDescent="0.2">
      <c r="A55" s="193">
        <v>46357</v>
      </c>
      <c r="B55" s="202">
        <v>96778720.597700581</v>
      </c>
      <c r="C55" s="94" t="s">
        <v>35</v>
      </c>
      <c r="D55" s="95">
        <v>21</v>
      </c>
      <c r="E55" s="148"/>
      <c r="F55" s="149"/>
      <c r="G55" s="149"/>
      <c r="H55" s="149"/>
      <c r="I55" s="149"/>
      <c r="J55" s="149"/>
      <c r="K55" s="149"/>
      <c r="L55" s="149">
        <v>312189.4212829051</v>
      </c>
      <c r="M55" s="149">
        <v>312189.4212829051</v>
      </c>
      <c r="N55" s="149">
        <v>312189.4212829051</v>
      </c>
      <c r="O55" s="149">
        <v>312189.4212829051</v>
      </c>
      <c r="P55" s="149">
        <v>312189.4212829051</v>
      </c>
      <c r="Q55" s="149">
        <v>312189.4212829051</v>
      </c>
      <c r="R55" s="149">
        <v>312189.4212829051</v>
      </c>
      <c r="S55" s="149">
        <v>312189.4212829051</v>
      </c>
      <c r="T55" s="149">
        <v>312189.4212829051</v>
      </c>
      <c r="U55" s="149">
        <v>312189.4212829051</v>
      </c>
      <c r="V55" s="149"/>
      <c r="W55" s="149"/>
      <c r="X55" s="149"/>
      <c r="Y55" s="149"/>
      <c r="Z55" s="149"/>
      <c r="AA55" s="149"/>
      <c r="AB55" s="149"/>
      <c r="AC55" s="151">
        <v>65559778.469410069</v>
      </c>
      <c r="AF55" s="206" t="s">
        <v>1</v>
      </c>
      <c r="AG55" s="206">
        <v>12</v>
      </c>
    </row>
    <row r="56" spans="1:33" ht="15" x14ac:dyDescent="0.2">
      <c r="A56" s="191"/>
      <c r="B56" s="194"/>
      <c r="C56" s="100" t="s">
        <v>36</v>
      </c>
      <c r="D56" s="101">
        <v>4</v>
      </c>
      <c r="E56" s="145"/>
      <c r="F56" s="146"/>
      <c r="G56" s="146"/>
      <c r="H56" s="146"/>
      <c r="I56" s="146"/>
      <c r="J56" s="146"/>
      <c r="K56" s="146"/>
      <c r="L56" s="146">
        <v>312189.4212829051</v>
      </c>
      <c r="M56" s="146">
        <v>312189.4212829051</v>
      </c>
      <c r="N56" s="146">
        <v>312189.4212829051</v>
      </c>
      <c r="O56" s="146">
        <v>312189.4212829051</v>
      </c>
      <c r="P56" s="146">
        <v>312189.4212829051</v>
      </c>
      <c r="Q56" s="146">
        <v>312189.4212829051</v>
      </c>
      <c r="R56" s="146">
        <v>312189.4212829051</v>
      </c>
      <c r="S56" s="146">
        <v>312189.4212829051</v>
      </c>
      <c r="T56" s="146">
        <v>312189.4212829051</v>
      </c>
      <c r="U56" s="146">
        <v>312189.4212829051</v>
      </c>
      <c r="V56" s="146"/>
      <c r="W56" s="146"/>
      <c r="X56" s="146"/>
      <c r="Y56" s="146"/>
      <c r="Z56" s="146"/>
      <c r="AA56" s="146"/>
      <c r="AB56" s="146"/>
      <c r="AC56" s="152">
        <v>12487576.851316204</v>
      </c>
      <c r="AF56" s="206" t="s">
        <v>3</v>
      </c>
      <c r="AG56" s="206">
        <v>12</v>
      </c>
    </row>
    <row r="57" spans="1:33" ht="15" x14ac:dyDescent="0.2">
      <c r="A57" s="191"/>
      <c r="B57" s="194"/>
      <c r="C57" s="106" t="s">
        <v>37</v>
      </c>
      <c r="D57" s="107">
        <v>6</v>
      </c>
      <c r="E57" s="143"/>
      <c r="F57" s="143"/>
      <c r="G57" s="143"/>
      <c r="H57" s="143"/>
      <c r="I57" s="143"/>
      <c r="J57" s="143"/>
      <c r="K57" s="143"/>
      <c r="L57" s="143">
        <v>312189.4212829051</v>
      </c>
      <c r="M57" s="143">
        <v>312189.4212829051</v>
      </c>
      <c r="N57" s="143">
        <v>312189.4212829051</v>
      </c>
      <c r="O57" s="143">
        <v>312189.4212829051</v>
      </c>
      <c r="P57" s="143">
        <v>312189.4212829051</v>
      </c>
      <c r="Q57" s="143">
        <v>312189.4212829051</v>
      </c>
      <c r="R57" s="143">
        <v>312189.4212829051</v>
      </c>
      <c r="S57" s="143">
        <v>312189.4212829051</v>
      </c>
      <c r="T57" s="143">
        <v>312189.4212829051</v>
      </c>
      <c r="U57" s="143">
        <v>312189.4212829051</v>
      </c>
      <c r="V57" s="143"/>
      <c r="W57" s="143"/>
      <c r="X57" s="143"/>
      <c r="Y57" s="143"/>
      <c r="Z57" s="143"/>
      <c r="AA57" s="143"/>
      <c r="AB57" s="143"/>
      <c r="AC57" s="153">
        <v>18731365.276974306</v>
      </c>
      <c r="AF57" s="206" t="s">
        <v>2</v>
      </c>
      <c r="AG57" s="206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/>
      <c r="F58" s="109"/>
      <c r="G58" s="109"/>
      <c r="H58" s="109"/>
      <c r="I58" s="109"/>
      <c r="J58" s="109"/>
      <c r="K58" s="109"/>
      <c r="L58" s="109">
        <v>9677872.0597700588</v>
      </c>
      <c r="M58" s="109">
        <v>9677872.0597700588</v>
      </c>
      <c r="N58" s="109">
        <v>9677872.0597700588</v>
      </c>
      <c r="O58" s="109">
        <v>9677872.0597700588</v>
      </c>
      <c r="P58" s="109">
        <v>9677872.0597700588</v>
      </c>
      <c r="Q58" s="109">
        <v>9677872.0597700588</v>
      </c>
      <c r="R58" s="109">
        <v>9677872.0597700588</v>
      </c>
      <c r="S58" s="109">
        <v>9677872.0597700588</v>
      </c>
      <c r="T58" s="109">
        <v>9677872.0597700588</v>
      </c>
      <c r="U58" s="109">
        <v>9677872.0597700588</v>
      </c>
      <c r="V58" s="109"/>
      <c r="W58" s="109"/>
      <c r="X58" s="109"/>
      <c r="Y58" s="109"/>
      <c r="Z58" s="109"/>
      <c r="AA58" s="109"/>
      <c r="AB58" s="142"/>
      <c r="AC58" s="152">
        <v>96778720.597700581</v>
      </c>
      <c r="AD58" s="152"/>
    </row>
    <row r="59" spans="1:33" s="37" customFormat="1" x14ac:dyDescent="0.2">
      <c r="AD59" s="209"/>
    </row>
    <row r="60" spans="1:33" s="37" customFormat="1" ht="15.75" x14ac:dyDescent="0.2">
      <c r="B60" s="38" t="s">
        <v>44</v>
      </c>
      <c r="Z60" s="210"/>
      <c r="AA60" s="210"/>
      <c r="AB60" s="210"/>
    </row>
    <row r="61" spans="1:33" s="37" customFormat="1" ht="18" x14ac:dyDescent="0.25">
      <c r="B61" s="38" t="s">
        <v>51</v>
      </c>
      <c r="Z61" s="7" t="s">
        <v>58</v>
      </c>
    </row>
  </sheetData>
  <mergeCells count="26">
    <mergeCell ref="A55:A58"/>
    <mergeCell ref="B55:B58"/>
    <mergeCell ref="A43:A46"/>
    <mergeCell ref="B43:B46"/>
    <mergeCell ref="A47:A50"/>
    <mergeCell ref="B47:B50"/>
    <mergeCell ref="A51:A54"/>
    <mergeCell ref="B51:B54"/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D2:G2"/>
    <mergeCell ref="C9:D9"/>
    <mergeCell ref="A11:A14"/>
    <mergeCell ref="B11:B14"/>
    <mergeCell ref="A15:A18"/>
    <mergeCell ref="B15:B18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414E-D456-448B-9109-1F652FD605E9}">
  <sheetPr>
    <tabColor theme="3" tint="0.39997558519241921"/>
    <pageSetUpPr fitToPage="1"/>
  </sheetPr>
  <dimension ref="A1:AG61"/>
  <sheetViews>
    <sheetView showGridLines="0" zoomScale="90" workbookViewId="0">
      <pane xSplit="4" ySplit="10" topLeftCell="Q11" activePane="bottomRight" state="frozen"/>
      <selection activeCell="E24" sqref="E24"/>
      <selection pane="topRight" activeCell="E24" sqref="E24"/>
      <selection pane="bottomLeft" activeCell="E24" sqref="E24"/>
      <selection pane="bottomRight" activeCell="E24" sqref="E24"/>
    </sheetView>
  </sheetViews>
  <sheetFormatPr baseColWidth="10" defaultColWidth="0" defaultRowHeight="12.75" x14ac:dyDescent="0.2"/>
  <cols>
    <col min="1" max="1" width="8.28515625" style="206" customWidth="1"/>
    <col min="2" max="2" width="15.5703125" style="206" customWidth="1"/>
    <col min="3" max="3" width="11.140625" style="206" customWidth="1"/>
    <col min="4" max="4" width="7.85546875" style="206" customWidth="1"/>
    <col min="5" max="9" width="14.42578125" style="206" hidden="1" customWidth="1"/>
    <col min="10" max="10" width="16.85546875" style="206" hidden="1" customWidth="1"/>
    <col min="11" max="11" width="15" style="206" hidden="1" customWidth="1"/>
    <col min="12" max="21" width="15" style="206" customWidth="1"/>
    <col min="22" max="26" width="15.42578125" style="206" hidden="1" customWidth="1"/>
    <col min="27" max="28" width="14.42578125" style="206" hidden="1" customWidth="1"/>
    <col min="29" max="29" width="17.7109375" style="206" customWidth="1"/>
    <col min="30" max="30" width="19.85546875" style="206" customWidth="1"/>
    <col min="31" max="31" width="3.42578125" style="206" hidden="1" customWidth="1"/>
    <col min="32" max="32" width="5.28515625" style="206" hidden="1" customWidth="1"/>
    <col min="33" max="33" width="9.85546875" style="206" hidden="1" customWidth="1"/>
    <col min="34" max="16384" width="3.42578125" style="206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">
        <v>129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207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>
        <v>2027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208" customFormat="1" ht="32.25" thickBot="1" x14ac:dyDescent="0.25">
      <c r="A10" s="3" t="s">
        <v>123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46388</v>
      </c>
      <c r="B11" s="202">
        <v>122507209.33849773</v>
      </c>
      <c r="C11" s="94" t="s">
        <v>35</v>
      </c>
      <c r="D11" s="95">
        <v>19</v>
      </c>
      <c r="E11" s="148"/>
      <c r="F11" s="149"/>
      <c r="G11" s="149"/>
      <c r="H11" s="149"/>
      <c r="I11" s="149"/>
      <c r="J11" s="149"/>
      <c r="K11" s="149"/>
      <c r="L11" s="149">
        <v>395184.54625321855</v>
      </c>
      <c r="M11" s="149">
        <v>395184.54625321855</v>
      </c>
      <c r="N11" s="149">
        <v>395184.54625321855</v>
      </c>
      <c r="O11" s="149">
        <v>395184.54625321855</v>
      </c>
      <c r="P11" s="149">
        <v>395184.54625321855</v>
      </c>
      <c r="Q11" s="149">
        <v>395184.54625321855</v>
      </c>
      <c r="R11" s="149">
        <v>395184.54625321855</v>
      </c>
      <c r="S11" s="149">
        <v>395184.54625321855</v>
      </c>
      <c r="T11" s="149">
        <v>395184.54625321855</v>
      </c>
      <c r="U11" s="149">
        <v>395184.54625321855</v>
      </c>
      <c r="V11" s="149"/>
      <c r="W11" s="149"/>
      <c r="X11" s="149"/>
      <c r="Y11" s="149"/>
      <c r="Z11" s="149"/>
      <c r="AA11" s="149"/>
      <c r="AB11" s="149"/>
      <c r="AC11" s="151">
        <v>75085063.788111508</v>
      </c>
      <c r="AF11" s="206" t="s">
        <v>1</v>
      </c>
      <c r="AG11" s="206">
        <v>1</v>
      </c>
    </row>
    <row r="12" spans="1:33" ht="15" x14ac:dyDescent="0.2">
      <c r="A12" s="191"/>
      <c r="B12" s="194"/>
      <c r="C12" s="100" t="s">
        <v>36</v>
      </c>
      <c r="D12" s="101">
        <v>5</v>
      </c>
      <c r="E12" s="145"/>
      <c r="F12" s="146"/>
      <c r="G12" s="146"/>
      <c r="H12" s="146"/>
      <c r="I12" s="146"/>
      <c r="J12" s="146"/>
      <c r="K12" s="146"/>
      <c r="L12" s="146">
        <v>395184.54625321855</v>
      </c>
      <c r="M12" s="146">
        <v>395184.54625321855</v>
      </c>
      <c r="N12" s="146">
        <v>395184.54625321855</v>
      </c>
      <c r="O12" s="146">
        <v>395184.54625321855</v>
      </c>
      <c r="P12" s="146">
        <v>395184.54625321855</v>
      </c>
      <c r="Q12" s="146">
        <v>395184.54625321855</v>
      </c>
      <c r="R12" s="146">
        <v>395184.54625321855</v>
      </c>
      <c r="S12" s="146">
        <v>395184.54625321855</v>
      </c>
      <c r="T12" s="146">
        <v>395184.54625321855</v>
      </c>
      <c r="U12" s="146">
        <v>395184.54625321855</v>
      </c>
      <c r="V12" s="146"/>
      <c r="W12" s="146"/>
      <c r="X12" s="146"/>
      <c r="Y12" s="146"/>
      <c r="Z12" s="146"/>
      <c r="AA12" s="146"/>
      <c r="AB12" s="146"/>
      <c r="AC12" s="152">
        <v>19759227.312660925</v>
      </c>
      <c r="AF12" s="206" t="s">
        <v>3</v>
      </c>
      <c r="AG12" s="206">
        <v>1</v>
      </c>
    </row>
    <row r="13" spans="1:33" ht="15" x14ac:dyDescent="0.2">
      <c r="A13" s="191"/>
      <c r="B13" s="194"/>
      <c r="C13" s="106" t="s">
        <v>37</v>
      </c>
      <c r="D13" s="107">
        <v>7</v>
      </c>
      <c r="E13" s="143"/>
      <c r="F13" s="143"/>
      <c r="G13" s="143"/>
      <c r="H13" s="143"/>
      <c r="I13" s="143"/>
      <c r="J13" s="143"/>
      <c r="K13" s="143"/>
      <c r="L13" s="143">
        <v>395184.54625321855</v>
      </c>
      <c r="M13" s="143">
        <v>395184.54625321855</v>
      </c>
      <c r="N13" s="143">
        <v>395184.54625321855</v>
      </c>
      <c r="O13" s="143">
        <v>395184.54625321855</v>
      </c>
      <c r="P13" s="143">
        <v>395184.54625321855</v>
      </c>
      <c r="Q13" s="143">
        <v>395184.54625321855</v>
      </c>
      <c r="R13" s="143">
        <v>395184.54625321855</v>
      </c>
      <c r="S13" s="143">
        <v>395184.54625321855</v>
      </c>
      <c r="T13" s="143">
        <v>395184.54625321855</v>
      </c>
      <c r="U13" s="143">
        <v>395184.54625321855</v>
      </c>
      <c r="V13" s="143"/>
      <c r="W13" s="143"/>
      <c r="X13" s="143"/>
      <c r="Y13" s="143"/>
      <c r="Z13" s="143"/>
      <c r="AA13" s="143"/>
      <c r="AB13" s="143"/>
      <c r="AC13" s="153">
        <v>27662918.237725295</v>
      </c>
      <c r="AF13" s="206" t="s">
        <v>2</v>
      </c>
      <c r="AG13" s="206">
        <v>1</v>
      </c>
    </row>
    <row r="14" spans="1:33" ht="15.75" thickBot="1" x14ac:dyDescent="0.25">
      <c r="A14" s="192"/>
      <c r="B14" s="195"/>
      <c r="C14" s="122" t="s">
        <v>34</v>
      </c>
      <c r="D14" s="123">
        <v>31</v>
      </c>
      <c r="E14" s="109"/>
      <c r="F14" s="109"/>
      <c r="G14" s="109"/>
      <c r="H14" s="109"/>
      <c r="I14" s="109"/>
      <c r="J14" s="109"/>
      <c r="K14" s="109"/>
      <c r="L14" s="109">
        <v>12250720.933849774</v>
      </c>
      <c r="M14" s="109">
        <v>12250720.933849774</v>
      </c>
      <c r="N14" s="109">
        <v>12250720.933849774</v>
      </c>
      <c r="O14" s="109">
        <v>12250720.933849774</v>
      </c>
      <c r="P14" s="109">
        <v>12250720.933849774</v>
      </c>
      <c r="Q14" s="109">
        <v>12250720.933849774</v>
      </c>
      <c r="R14" s="109">
        <v>12250720.933849774</v>
      </c>
      <c r="S14" s="109">
        <v>12250720.933849774</v>
      </c>
      <c r="T14" s="109">
        <v>12250720.933849774</v>
      </c>
      <c r="U14" s="109">
        <v>12250720.933849774</v>
      </c>
      <c r="V14" s="109"/>
      <c r="W14" s="109"/>
      <c r="X14" s="109"/>
      <c r="Y14" s="109"/>
      <c r="Z14" s="109"/>
      <c r="AA14" s="109"/>
      <c r="AB14" s="142"/>
      <c r="AC14" s="152">
        <v>122507209.33849773</v>
      </c>
      <c r="AD14" s="152"/>
    </row>
    <row r="15" spans="1:33" ht="15" x14ac:dyDescent="0.2">
      <c r="A15" s="191">
        <v>46419</v>
      </c>
      <c r="B15" s="202">
        <v>124426264.6759443</v>
      </c>
      <c r="C15" s="94" t="s">
        <v>35</v>
      </c>
      <c r="D15" s="95">
        <v>20</v>
      </c>
      <c r="E15" s="148"/>
      <c r="F15" s="149"/>
      <c r="G15" s="149"/>
      <c r="H15" s="149"/>
      <c r="I15" s="149"/>
      <c r="J15" s="149"/>
      <c r="K15" s="149"/>
      <c r="L15" s="149">
        <v>444379.51669980102</v>
      </c>
      <c r="M15" s="149">
        <v>444379.51669980102</v>
      </c>
      <c r="N15" s="149">
        <v>444379.51669980102</v>
      </c>
      <c r="O15" s="149">
        <v>444379.51669980102</v>
      </c>
      <c r="P15" s="149">
        <v>444379.51669980102</v>
      </c>
      <c r="Q15" s="149">
        <v>444379.51669980102</v>
      </c>
      <c r="R15" s="149">
        <v>444379.51669980102</v>
      </c>
      <c r="S15" s="149">
        <v>444379.51669980102</v>
      </c>
      <c r="T15" s="149">
        <v>444379.51669980102</v>
      </c>
      <c r="U15" s="149">
        <v>444379.51669980102</v>
      </c>
      <c r="V15" s="149"/>
      <c r="W15" s="149"/>
      <c r="X15" s="149"/>
      <c r="Y15" s="149"/>
      <c r="Z15" s="149"/>
      <c r="AA15" s="149"/>
      <c r="AB15" s="149"/>
      <c r="AC15" s="151">
        <v>88875903.339960217</v>
      </c>
      <c r="AF15" s="206" t="s">
        <v>1</v>
      </c>
      <c r="AG15" s="206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/>
      <c r="F16" s="146"/>
      <c r="G16" s="146"/>
      <c r="H16" s="146"/>
      <c r="I16" s="146"/>
      <c r="J16" s="146"/>
      <c r="K16" s="146"/>
      <c r="L16" s="146">
        <v>444379.51669980102</v>
      </c>
      <c r="M16" s="146">
        <v>444379.51669980102</v>
      </c>
      <c r="N16" s="146">
        <v>444379.51669980102</v>
      </c>
      <c r="O16" s="146">
        <v>444379.51669980102</v>
      </c>
      <c r="P16" s="146">
        <v>444379.51669980102</v>
      </c>
      <c r="Q16" s="146">
        <v>444379.51669980102</v>
      </c>
      <c r="R16" s="146">
        <v>444379.51669980102</v>
      </c>
      <c r="S16" s="146">
        <v>444379.51669980102</v>
      </c>
      <c r="T16" s="146">
        <v>444379.51669980102</v>
      </c>
      <c r="U16" s="146">
        <v>444379.51669980102</v>
      </c>
      <c r="V16" s="146"/>
      <c r="W16" s="146"/>
      <c r="X16" s="146"/>
      <c r="Y16" s="146"/>
      <c r="Z16" s="146"/>
      <c r="AA16" s="146"/>
      <c r="AB16" s="146"/>
      <c r="AC16" s="152">
        <v>17775180.667992044</v>
      </c>
      <c r="AF16" s="206" t="s">
        <v>3</v>
      </c>
      <c r="AG16" s="206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/>
      <c r="F17" s="143"/>
      <c r="G17" s="143"/>
      <c r="H17" s="143"/>
      <c r="I17" s="143"/>
      <c r="J17" s="143"/>
      <c r="K17" s="143"/>
      <c r="L17" s="143">
        <v>444379.51669980102</v>
      </c>
      <c r="M17" s="143">
        <v>444379.51669980102</v>
      </c>
      <c r="N17" s="143">
        <v>444379.51669980102</v>
      </c>
      <c r="O17" s="143">
        <v>444379.51669980102</v>
      </c>
      <c r="P17" s="143">
        <v>444379.51669980102</v>
      </c>
      <c r="Q17" s="143">
        <v>444379.51669980102</v>
      </c>
      <c r="R17" s="143">
        <v>444379.51669980102</v>
      </c>
      <c r="S17" s="143">
        <v>444379.51669980102</v>
      </c>
      <c r="T17" s="143">
        <v>444379.51669980102</v>
      </c>
      <c r="U17" s="143">
        <v>444379.51669980102</v>
      </c>
      <c r="V17" s="143"/>
      <c r="W17" s="143"/>
      <c r="X17" s="143"/>
      <c r="Y17" s="143"/>
      <c r="Z17" s="143"/>
      <c r="AA17" s="143"/>
      <c r="AB17" s="143"/>
      <c r="AC17" s="153">
        <v>17775180.667992044</v>
      </c>
      <c r="AF17" s="206" t="s">
        <v>2</v>
      </c>
      <c r="AG17" s="206">
        <v>2</v>
      </c>
    </row>
    <row r="18" spans="1:33" ht="15.75" thickBot="1" x14ac:dyDescent="0.25">
      <c r="A18" s="192"/>
      <c r="B18" s="195"/>
      <c r="C18" s="112" t="s">
        <v>34</v>
      </c>
      <c r="D18" s="113">
        <v>28</v>
      </c>
      <c r="E18" s="109"/>
      <c r="F18" s="109"/>
      <c r="G18" s="109"/>
      <c r="H18" s="109"/>
      <c r="I18" s="109"/>
      <c r="J18" s="109"/>
      <c r="K18" s="109"/>
      <c r="L18" s="109">
        <v>12442626.46759443</v>
      </c>
      <c r="M18" s="109">
        <v>12442626.46759443</v>
      </c>
      <c r="N18" s="109">
        <v>12442626.46759443</v>
      </c>
      <c r="O18" s="109">
        <v>12442626.46759443</v>
      </c>
      <c r="P18" s="109">
        <v>12442626.46759443</v>
      </c>
      <c r="Q18" s="109">
        <v>12442626.46759443</v>
      </c>
      <c r="R18" s="109">
        <v>12442626.46759443</v>
      </c>
      <c r="S18" s="109">
        <v>12442626.46759443</v>
      </c>
      <c r="T18" s="109">
        <v>12442626.46759443</v>
      </c>
      <c r="U18" s="109">
        <v>12442626.46759443</v>
      </c>
      <c r="V18" s="109"/>
      <c r="W18" s="109"/>
      <c r="X18" s="109"/>
      <c r="Y18" s="109"/>
      <c r="Z18" s="109"/>
      <c r="AA18" s="109"/>
      <c r="AB18" s="142"/>
      <c r="AC18" s="152">
        <v>124426264.6759443</v>
      </c>
      <c r="AD18" s="152"/>
    </row>
    <row r="19" spans="1:33" ht="15" x14ac:dyDescent="0.2">
      <c r="A19" s="193">
        <v>46447</v>
      </c>
      <c r="B19" s="202">
        <v>130764032.92730808</v>
      </c>
      <c r="C19" s="94" t="s">
        <v>35</v>
      </c>
      <c r="D19" s="95">
        <v>20</v>
      </c>
      <c r="E19" s="148"/>
      <c r="F19" s="149"/>
      <c r="G19" s="149"/>
      <c r="H19" s="149"/>
      <c r="I19" s="149"/>
      <c r="J19" s="149"/>
      <c r="K19" s="149"/>
      <c r="L19" s="149">
        <v>421819.46105583262</v>
      </c>
      <c r="M19" s="149">
        <v>421819.46105583262</v>
      </c>
      <c r="N19" s="149">
        <v>421819.46105583262</v>
      </c>
      <c r="O19" s="149">
        <v>421819.46105583262</v>
      </c>
      <c r="P19" s="149">
        <v>421819.46105583262</v>
      </c>
      <c r="Q19" s="149">
        <v>421819.46105583262</v>
      </c>
      <c r="R19" s="149">
        <v>421819.46105583262</v>
      </c>
      <c r="S19" s="149">
        <v>421819.46105583262</v>
      </c>
      <c r="T19" s="149">
        <v>421819.46105583262</v>
      </c>
      <c r="U19" s="149">
        <v>421819.46105583262</v>
      </c>
      <c r="V19" s="149"/>
      <c r="W19" s="149"/>
      <c r="X19" s="149"/>
      <c r="Y19" s="149"/>
      <c r="Z19" s="149"/>
      <c r="AA19" s="149"/>
      <c r="AB19" s="149"/>
      <c r="AC19" s="151">
        <v>84363892.211166501</v>
      </c>
      <c r="AF19" s="206" t="s">
        <v>1</v>
      </c>
      <c r="AG19" s="206">
        <v>3</v>
      </c>
    </row>
    <row r="20" spans="1:33" ht="15" x14ac:dyDescent="0.2">
      <c r="A20" s="191"/>
      <c r="B20" s="194"/>
      <c r="C20" s="100" t="s">
        <v>36</v>
      </c>
      <c r="D20" s="101">
        <v>4</v>
      </c>
      <c r="E20" s="145"/>
      <c r="F20" s="146"/>
      <c r="G20" s="146"/>
      <c r="H20" s="146"/>
      <c r="I20" s="146"/>
      <c r="J20" s="146"/>
      <c r="K20" s="146"/>
      <c r="L20" s="146">
        <v>421819.46105583262</v>
      </c>
      <c r="M20" s="146">
        <v>421819.46105583262</v>
      </c>
      <c r="N20" s="146">
        <v>421819.46105583262</v>
      </c>
      <c r="O20" s="146">
        <v>421819.46105583262</v>
      </c>
      <c r="P20" s="146">
        <v>421819.46105583262</v>
      </c>
      <c r="Q20" s="146">
        <v>421819.46105583262</v>
      </c>
      <c r="R20" s="146">
        <v>421819.46105583262</v>
      </c>
      <c r="S20" s="146">
        <v>421819.46105583262</v>
      </c>
      <c r="T20" s="146">
        <v>421819.46105583262</v>
      </c>
      <c r="U20" s="146">
        <v>421819.46105583262</v>
      </c>
      <c r="V20" s="146"/>
      <c r="W20" s="146"/>
      <c r="X20" s="146"/>
      <c r="Y20" s="146"/>
      <c r="Z20" s="146"/>
      <c r="AA20" s="146"/>
      <c r="AB20" s="146"/>
      <c r="AC20" s="152">
        <v>16872778.442233302</v>
      </c>
      <c r="AF20" s="206" t="s">
        <v>3</v>
      </c>
      <c r="AG20" s="206">
        <v>3</v>
      </c>
    </row>
    <row r="21" spans="1:33" ht="15" x14ac:dyDescent="0.2">
      <c r="A21" s="191"/>
      <c r="B21" s="194"/>
      <c r="C21" s="106" t="s">
        <v>37</v>
      </c>
      <c r="D21" s="107">
        <v>7</v>
      </c>
      <c r="E21" s="143"/>
      <c r="F21" s="143"/>
      <c r="G21" s="143"/>
      <c r="H21" s="143"/>
      <c r="I21" s="143"/>
      <c r="J21" s="143"/>
      <c r="K21" s="143"/>
      <c r="L21" s="143">
        <v>421819.46105583262</v>
      </c>
      <c r="M21" s="143">
        <v>421819.46105583262</v>
      </c>
      <c r="N21" s="143">
        <v>421819.46105583262</v>
      </c>
      <c r="O21" s="143">
        <v>421819.46105583262</v>
      </c>
      <c r="P21" s="143">
        <v>421819.46105583262</v>
      </c>
      <c r="Q21" s="143">
        <v>421819.46105583262</v>
      </c>
      <c r="R21" s="143">
        <v>421819.46105583262</v>
      </c>
      <c r="S21" s="143">
        <v>421819.46105583262</v>
      </c>
      <c r="T21" s="143">
        <v>421819.46105583262</v>
      </c>
      <c r="U21" s="143">
        <v>421819.46105583262</v>
      </c>
      <c r="V21" s="143"/>
      <c r="W21" s="143"/>
      <c r="X21" s="143"/>
      <c r="Y21" s="143"/>
      <c r="Z21" s="143"/>
      <c r="AA21" s="143"/>
      <c r="AB21" s="143"/>
      <c r="AC21" s="153">
        <v>29527362.27390828</v>
      </c>
      <c r="AF21" s="206" t="s">
        <v>2</v>
      </c>
      <c r="AG21" s="206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/>
      <c r="F22" s="109"/>
      <c r="G22" s="109"/>
      <c r="H22" s="109"/>
      <c r="I22" s="109"/>
      <c r="J22" s="109"/>
      <c r="K22" s="109"/>
      <c r="L22" s="109">
        <v>13076403.292730812</v>
      </c>
      <c r="M22" s="109">
        <v>13076403.292730812</v>
      </c>
      <c r="N22" s="109">
        <v>13076403.292730812</v>
      </c>
      <c r="O22" s="109">
        <v>13076403.292730812</v>
      </c>
      <c r="P22" s="109">
        <v>13076403.292730812</v>
      </c>
      <c r="Q22" s="109">
        <v>13076403.292730812</v>
      </c>
      <c r="R22" s="109">
        <v>13076403.292730812</v>
      </c>
      <c r="S22" s="109">
        <v>13076403.292730812</v>
      </c>
      <c r="T22" s="109">
        <v>13076403.292730812</v>
      </c>
      <c r="U22" s="109">
        <v>13076403.292730812</v>
      </c>
      <c r="V22" s="109"/>
      <c r="W22" s="109"/>
      <c r="X22" s="109"/>
      <c r="Y22" s="109"/>
      <c r="Z22" s="109"/>
      <c r="AA22" s="109"/>
      <c r="AB22" s="142"/>
      <c r="AC22" s="152">
        <v>130764032.92730808</v>
      </c>
      <c r="AD22" s="152"/>
    </row>
    <row r="23" spans="1:33" ht="15" x14ac:dyDescent="0.2">
      <c r="A23" s="191">
        <v>46478</v>
      </c>
      <c r="B23" s="202">
        <v>127490439.31428793</v>
      </c>
      <c r="C23" s="94" t="s">
        <v>35</v>
      </c>
      <c r="D23" s="95">
        <v>22</v>
      </c>
      <c r="E23" s="148"/>
      <c r="F23" s="149"/>
      <c r="G23" s="149"/>
      <c r="H23" s="149"/>
      <c r="I23" s="149"/>
      <c r="J23" s="149"/>
      <c r="K23" s="149"/>
      <c r="L23" s="149">
        <v>424968.13104762643</v>
      </c>
      <c r="M23" s="149">
        <v>424968.13104762643</v>
      </c>
      <c r="N23" s="149">
        <v>424968.13104762643</v>
      </c>
      <c r="O23" s="149">
        <v>424968.13104762643</v>
      </c>
      <c r="P23" s="149">
        <v>424968.13104762643</v>
      </c>
      <c r="Q23" s="149">
        <v>424968.13104762643</v>
      </c>
      <c r="R23" s="149">
        <v>424968.13104762643</v>
      </c>
      <c r="S23" s="149">
        <v>424968.13104762643</v>
      </c>
      <c r="T23" s="149">
        <v>424968.13104762643</v>
      </c>
      <c r="U23" s="149">
        <v>424968.13104762643</v>
      </c>
      <c r="V23" s="149"/>
      <c r="W23" s="149"/>
      <c r="X23" s="149"/>
      <c r="Y23" s="149"/>
      <c r="Z23" s="149"/>
      <c r="AA23" s="149"/>
      <c r="AB23" s="149"/>
      <c r="AC23" s="151">
        <v>93492988.830477804</v>
      </c>
      <c r="AF23" s="206" t="s">
        <v>1</v>
      </c>
      <c r="AG23" s="206">
        <v>4</v>
      </c>
    </row>
    <row r="24" spans="1:33" ht="15" x14ac:dyDescent="0.2">
      <c r="A24" s="191"/>
      <c r="B24" s="194"/>
      <c r="C24" s="100" t="s">
        <v>36</v>
      </c>
      <c r="D24" s="101">
        <v>4</v>
      </c>
      <c r="E24" s="145"/>
      <c r="F24" s="146"/>
      <c r="G24" s="146"/>
      <c r="H24" s="146"/>
      <c r="I24" s="146"/>
      <c r="J24" s="146"/>
      <c r="K24" s="146"/>
      <c r="L24" s="146">
        <v>424968.13104762643</v>
      </c>
      <c r="M24" s="146">
        <v>424968.13104762643</v>
      </c>
      <c r="N24" s="146">
        <v>424968.13104762643</v>
      </c>
      <c r="O24" s="146">
        <v>424968.13104762643</v>
      </c>
      <c r="P24" s="146">
        <v>424968.13104762643</v>
      </c>
      <c r="Q24" s="146">
        <v>424968.13104762643</v>
      </c>
      <c r="R24" s="146">
        <v>424968.13104762643</v>
      </c>
      <c r="S24" s="146">
        <v>424968.13104762643</v>
      </c>
      <c r="T24" s="146">
        <v>424968.13104762643</v>
      </c>
      <c r="U24" s="146">
        <v>424968.13104762643</v>
      </c>
      <c r="V24" s="146"/>
      <c r="W24" s="146"/>
      <c r="X24" s="146"/>
      <c r="Y24" s="146"/>
      <c r="Z24" s="146"/>
      <c r="AA24" s="146"/>
      <c r="AB24" s="146"/>
      <c r="AC24" s="152">
        <v>16998725.241905056</v>
      </c>
      <c r="AF24" s="206" t="s">
        <v>3</v>
      </c>
      <c r="AG24" s="206">
        <v>4</v>
      </c>
    </row>
    <row r="25" spans="1:33" ht="15" x14ac:dyDescent="0.2">
      <c r="A25" s="191"/>
      <c r="B25" s="194"/>
      <c r="C25" s="106" t="s">
        <v>37</v>
      </c>
      <c r="D25" s="107">
        <v>4</v>
      </c>
      <c r="E25" s="143"/>
      <c r="F25" s="143"/>
      <c r="G25" s="143"/>
      <c r="H25" s="143"/>
      <c r="I25" s="143"/>
      <c r="J25" s="143"/>
      <c r="K25" s="143"/>
      <c r="L25" s="143">
        <v>424968.13104762643</v>
      </c>
      <c r="M25" s="143">
        <v>424968.13104762643</v>
      </c>
      <c r="N25" s="143">
        <v>424968.13104762643</v>
      </c>
      <c r="O25" s="143">
        <v>424968.13104762643</v>
      </c>
      <c r="P25" s="143">
        <v>424968.13104762643</v>
      </c>
      <c r="Q25" s="143">
        <v>424968.13104762643</v>
      </c>
      <c r="R25" s="143">
        <v>424968.13104762643</v>
      </c>
      <c r="S25" s="143">
        <v>424968.13104762643</v>
      </c>
      <c r="T25" s="143">
        <v>424968.13104762643</v>
      </c>
      <c r="U25" s="143">
        <v>424968.13104762643</v>
      </c>
      <c r="V25" s="143"/>
      <c r="W25" s="143"/>
      <c r="X25" s="143"/>
      <c r="Y25" s="143"/>
      <c r="Z25" s="143"/>
      <c r="AA25" s="143"/>
      <c r="AB25" s="143"/>
      <c r="AC25" s="153">
        <v>16998725.241905056</v>
      </c>
      <c r="AF25" s="206" t="s">
        <v>2</v>
      </c>
      <c r="AG25" s="206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/>
      <c r="F26" s="109"/>
      <c r="G26" s="109"/>
      <c r="H26" s="109"/>
      <c r="I26" s="109"/>
      <c r="J26" s="109"/>
      <c r="K26" s="109"/>
      <c r="L26" s="109">
        <v>12749043.931428794</v>
      </c>
      <c r="M26" s="109">
        <v>12749043.931428794</v>
      </c>
      <c r="N26" s="109">
        <v>12749043.931428794</v>
      </c>
      <c r="O26" s="109">
        <v>12749043.931428794</v>
      </c>
      <c r="P26" s="109">
        <v>12749043.931428794</v>
      </c>
      <c r="Q26" s="109">
        <v>12749043.931428794</v>
      </c>
      <c r="R26" s="109">
        <v>12749043.931428794</v>
      </c>
      <c r="S26" s="109">
        <v>12749043.931428794</v>
      </c>
      <c r="T26" s="109">
        <v>12749043.931428794</v>
      </c>
      <c r="U26" s="109">
        <v>12749043.931428794</v>
      </c>
      <c r="V26" s="109"/>
      <c r="W26" s="109"/>
      <c r="X26" s="109"/>
      <c r="Y26" s="109"/>
      <c r="Z26" s="109"/>
      <c r="AA26" s="109"/>
      <c r="AB26" s="142"/>
      <c r="AC26" s="152">
        <v>127490439.31428793</v>
      </c>
      <c r="AD26" s="152"/>
    </row>
    <row r="27" spans="1:33" ht="15" x14ac:dyDescent="0.2">
      <c r="A27" s="191">
        <v>46508</v>
      </c>
      <c r="B27" s="202">
        <v>138062244.84836996</v>
      </c>
      <c r="C27" s="94" t="s">
        <v>35</v>
      </c>
      <c r="D27" s="95">
        <v>19</v>
      </c>
      <c r="E27" s="148"/>
      <c r="F27" s="149"/>
      <c r="G27" s="149"/>
      <c r="H27" s="149"/>
      <c r="I27" s="149"/>
      <c r="J27" s="149"/>
      <c r="K27" s="149"/>
      <c r="L27" s="149">
        <v>445362.08015603223</v>
      </c>
      <c r="M27" s="149">
        <v>445362.08015603223</v>
      </c>
      <c r="N27" s="149">
        <v>445362.08015603223</v>
      </c>
      <c r="O27" s="149">
        <v>445362.08015603223</v>
      </c>
      <c r="P27" s="149">
        <v>445362.08015603223</v>
      </c>
      <c r="Q27" s="149">
        <v>445362.08015603223</v>
      </c>
      <c r="R27" s="149">
        <v>445362.08015603223</v>
      </c>
      <c r="S27" s="149">
        <v>445362.08015603223</v>
      </c>
      <c r="T27" s="149">
        <v>445362.08015603223</v>
      </c>
      <c r="U27" s="149">
        <v>445362.08015603223</v>
      </c>
      <c r="V27" s="149"/>
      <c r="W27" s="149"/>
      <c r="X27" s="149"/>
      <c r="Y27" s="149"/>
      <c r="Z27" s="149"/>
      <c r="AA27" s="149"/>
      <c r="AB27" s="149"/>
      <c r="AC27" s="151">
        <v>84618795.229646102</v>
      </c>
      <c r="AF27" s="206" t="s">
        <v>1</v>
      </c>
      <c r="AG27" s="206">
        <v>5</v>
      </c>
    </row>
    <row r="28" spans="1:33" ht="15" x14ac:dyDescent="0.2">
      <c r="A28" s="191"/>
      <c r="B28" s="194"/>
      <c r="C28" s="100" t="s">
        <v>36</v>
      </c>
      <c r="D28" s="101">
        <v>4</v>
      </c>
      <c r="E28" s="145"/>
      <c r="F28" s="146"/>
      <c r="G28" s="146"/>
      <c r="H28" s="146"/>
      <c r="I28" s="146"/>
      <c r="J28" s="146"/>
      <c r="K28" s="146"/>
      <c r="L28" s="146">
        <v>445362.08015603223</v>
      </c>
      <c r="M28" s="146">
        <v>445362.08015603223</v>
      </c>
      <c r="N28" s="146">
        <v>445362.08015603223</v>
      </c>
      <c r="O28" s="146">
        <v>445362.08015603223</v>
      </c>
      <c r="P28" s="146">
        <v>445362.08015603223</v>
      </c>
      <c r="Q28" s="146">
        <v>445362.08015603223</v>
      </c>
      <c r="R28" s="146">
        <v>445362.08015603223</v>
      </c>
      <c r="S28" s="146">
        <v>445362.08015603223</v>
      </c>
      <c r="T28" s="146">
        <v>445362.08015603223</v>
      </c>
      <c r="U28" s="146">
        <v>445362.08015603223</v>
      </c>
      <c r="V28" s="146"/>
      <c r="W28" s="146"/>
      <c r="X28" s="146"/>
      <c r="Y28" s="146"/>
      <c r="Z28" s="146"/>
      <c r="AA28" s="146"/>
      <c r="AB28" s="146"/>
      <c r="AC28" s="152">
        <v>17814483.206241284</v>
      </c>
      <c r="AF28" s="206" t="s">
        <v>3</v>
      </c>
      <c r="AG28" s="206">
        <v>5</v>
      </c>
    </row>
    <row r="29" spans="1:33" ht="15" x14ac:dyDescent="0.2">
      <c r="A29" s="191"/>
      <c r="B29" s="194"/>
      <c r="C29" s="106" t="s">
        <v>37</v>
      </c>
      <c r="D29" s="107">
        <v>8</v>
      </c>
      <c r="E29" s="143"/>
      <c r="F29" s="143"/>
      <c r="G29" s="143"/>
      <c r="H29" s="143"/>
      <c r="I29" s="143"/>
      <c r="J29" s="143"/>
      <c r="K29" s="143"/>
      <c r="L29" s="143">
        <v>445362.08015603223</v>
      </c>
      <c r="M29" s="143">
        <v>445362.08015603223</v>
      </c>
      <c r="N29" s="143">
        <v>445362.08015603223</v>
      </c>
      <c r="O29" s="143">
        <v>445362.08015603223</v>
      </c>
      <c r="P29" s="143">
        <v>445362.08015603223</v>
      </c>
      <c r="Q29" s="143">
        <v>445362.08015603223</v>
      </c>
      <c r="R29" s="143">
        <v>445362.08015603223</v>
      </c>
      <c r="S29" s="143">
        <v>445362.08015603223</v>
      </c>
      <c r="T29" s="143">
        <v>445362.08015603223</v>
      </c>
      <c r="U29" s="143">
        <v>445362.08015603223</v>
      </c>
      <c r="V29" s="143"/>
      <c r="W29" s="143"/>
      <c r="X29" s="143"/>
      <c r="Y29" s="143"/>
      <c r="Z29" s="143"/>
      <c r="AA29" s="143"/>
      <c r="AB29" s="143"/>
      <c r="AC29" s="153">
        <v>35628966.412482567</v>
      </c>
      <c r="AF29" s="206" t="s">
        <v>2</v>
      </c>
      <c r="AG29" s="206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/>
      <c r="F30" s="109"/>
      <c r="G30" s="109"/>
      <c r="H30" s="109"/>
      <c r="I30" s="109"/>
      <c r="J30" s="109"/>
      <c r="K30" s="109"/>
      <c r="L30" s="109">
        <v>13806224.484836997</v>
      </c>
      <c r="M30" s="109">
        <v>13806224.484836997</v>
      </c>
      <c r="N30" s="109">
        <v>13806224.484836997</v>
      </c>
      <c r="O30" s="109">
        <v>13806224.484836997</v>
      </c>
      <c r="P30" s="109">
        <v>13806224.484836997</v>
      </c>
      <c r="Q30" s="109">
        <v>13806224.484836997</v>
      </c>
      <c r="R30" s="109">
        <v>13806224.484836997</v>
      </c>
      <c r="S30" s="109">
        <v>13806224.484836997</v>
      </c>
      <c r="T30" s="109">
        <v>13806224.484836997</v>
      </c>
      <c r="U30" s="109">
        <v>13806224.484836997</v>
      </c>
      <c r="V30" s="109"/>
      <c r="W30" s="109"/>
      <c r="X30" s="109"/>
      <c r="Y30" s="109"/>
      <c r="Z30" s="109"/>
      <c r="AA30" s="109"/>
      <c r="AB30" s="142"/>
      <c r="AC30" s="152">
        <v>138062244.84836996</v>
      </c>
      <c r="AD30" s="152"/>
    </row>
    <row r="31" spans="1:33" ht="15" x14ac:dyDescent="0.2">
      <c r="A31" s="191">
        <v>46539</v>
      </c>
      <c r="B31" s="202">
        <v>127130877.82866706</v>
      </c>
      <c r="C31" s="94" t="s">
        <v>35</v>
      </c>
      <c r="D31" s="95">
        <v>21</v>
      </c>
      <c r="E31" s="148"/>
      <c r="F31" s="149"/>
      <c r="G31" s="149"/>
      <c r="H31" s="149"/>
      <c r="I31" s="149"/>
      <c r="J31" s="149"/>
      <c r="K31" s="149"/>
      <c r="L31" s="149">
        <v>423769.59276222368</v>
      </c>
      <c r="M31" s="149">
        <v>423769.59276222368</v>
      </c>
      <c r="N31" s="149">
        <v>423769.59276222368</v>
      </c>
      <c r="O31" s="149">
        <v>423769.59276222368</v>
      </c>
      <c r="P31" s="149">
        <v>423769.59276222368</v>
      </c>
      <c r="Q31" s="149">
        <v>423769.59276222368</v>
      </c>
      <c r="R31" s="149">
        <v>423769.59276222368</v>
      </c>
      <c r="S31" s="149">
        <v>423769.59276222368</v>
      </c>
      <c r="T31" s="149">
        <v>423769.59276222368</v>
      </c>
      <c r="U31" s="149">
        <v>423769.59276222368</v>
      </c>
      <c r="V31" s="149"/>
      <c r="W31" s="149"/>
      <c r="X31" s="149"/>
      <c r="Y31" s="149"/>
      <c r="Z31" s="149"/>
      <c r="AA31" s="149"/>
      <c r="AB31" s="149"/>
      <c r="AC31" s="151">
        <v>88991614.48006694</v>
      </c>
      <c r="AF31" s="206" t="s">
        <v>1</v>
      </c>
      <c r="AG31" s="206">
        <v>6</v>
      </c>
    </row>
    <row r="32" spans="1:33" ht="15" x14ac:dyDescent="0.2">
      <c r="A32" s="191"/>
      <c r="B32" s="194"/>
      <c r="C32" s="100" t="s">
        <v>36</v>
      </c>
      <c r="D32" s="101">
        <v>4</v>
      </c>
      <c r="E32" s="145"/>
      <c r="F32" s="146"/>
      <c r="G32" s="146"/>
      <c r="H32" s="146"/>
      <c r="I32" s="146"/>
      <c r="J32" s="146"/>
      <c r="K32" s="146"/>
      <c r="L32" s="146">
        <v>423769.59276222368</v>
      </c>
      <c r="M32" s="146">
        <v>423769.59276222368</v>
      </c>
      <c r="N32" s="146">
        <v>423769.59276222368</v>
      </c>
      <c r="O32" s="146">
        <v>423769.59276222368</v>
      </c>
      <c r="P32" s="146">
        <v>423769.59276222368</v>
      </c>
      <c r="Q32" s="146">
        <v>423769.59276222368</v>
      </c>
      <c r="R32" s="146">
        <v>423769.59276222368</v>
      </c>
      <c r="S32" s="146">
        <v>423769.59276222368</v>
      </c>
      <c r="T32" s="146">
        <v>423769.59276222368</v>
      </c>
      <c r="U32" s="146">
        <v>423769.59276222368</v>
      </c>
      <c r="V32" s="146"/>
      <c r="W32" s="146"/>
      <c r="X32" s="146"/>
      <c r="Y32" s="146"/>
      <c r="Z32" s="146"/>
      <c r="AA32" s="146"/>
      <c r="AB32" s="146"/>
      <c r="AC32" s="152">
        <v>16950783.710488942</v>
      </c>
      <c r="AF32" s="206" t="s">
        <v>3</v>
      </c>
      <c r="AG32" s="206">
        <v>6</v>
      </c>
    </row>
    <row r="33" spans="1:33" ht="15" x14ac:dyDescent="0.2">
      <c r="A33" s="191"/>
      <c r="B33" s="194"/>
      <c r="C33" s="106" t="s">
        <v>37</v>
      </c>
      <c r="D33" s="107">
        <v>5</v>
      </c>
      <c r="E33" s="143"/>
      <c r="F33" s="143"/>
      <c r="G33" s="143"/>
      <c r="H33" s="143"/>
      <c r="I33" s="143"/>
      <c r="J33" s="143"/>
      <c r="K33" s="143"/>
      <c r="L33" s="143">
        <v>423769.59276222368</v>
      </c>
      <c r="M33" s="143">
        <v>423769.59276222368</v>
      </c>
      <c r="N33" s="143">
        <v>423769.59276222368</v>
      </c>
      <c r="O33" s="143">
        <v>423769.59276222368</v>
      </c>
      <c r="P33" s="143">
        <v>423769.59276222368</v>
      </c>
      <c r="Q33" s="143">
        <v>423769.59276222368</v>
      </c>
      <c r="R33" s="143">
        <v>423769.59276222368</v>
      </c>
      <c r="S33" s="143">
        <v>423769.59276222368</v>
      </c>
      <c r="T33" s="143">
        <v>423769.59276222368</v>
      </c>
      <c r="U33" s="143">
        <v>423769.59276222368</v>
      </c>
      <c r="V33" s="143"/>
      <c r="W33" s="143"/>
      <c r="X33" s="143"/>
      <c r="Y33" s="143"/>
      <c r="Z33" s="143"/>
      <c r="AA33" s="143"/>
      <c r="AB33" s="143"/>
      <c r="AC33" s="153">
        <v>21188479.638111178</v>
      </c>
      <c r="AF33" s="206" t="s">
        <v>2</v>
      </c>
      <c r="AG33" s="206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/>
      <c r="F34" s="109"/>
      <c r="G34" s="109"/>
      <c r="H34" s="109"/>
      <c r="I34" s="109"/>
      <c r="J34" s="109"/>
      <c r="K34" s="109"/>
      <c r="L34" s="109">
        <v>12713087.782866709</v>
      </c>
      <c r="M34" s="109">
        <v>12713087.782866709</v>
      </c>
      <c r="N34" s="109">
        <v>12713087.782866709</v>
      </c>
      <c r="O34" s="109">
        <v>12713087.782866709</v>
      </c>
      <c r="P34" s="109">
        <v>12713087.782866709</v>
      </c>
      <c r="Q34" s="109">
        <v>12713087.782866709</v>
      </c>
      <c r="R34" s="109">
        <v>12713087.782866709</v>
      </c>
      <c r="S34" s="109">
        <v>12713087.782866709</v>
      </c>
      <c r="T34" s="109">
        <v>12713087.782866709</v>
      </c>
      <c r="U34" s="109">
        <v>12713087.782866709</v>
      </c>
      <c r="V34" s="109"/>
      <c r="W34" s="109"/>
      <c r="X34" s="109"/>
      <c r="Y34" s="109"/>
      <c r="Z34" s="109"/>
      <c r="AA34" s="109"/>
      <c r="AB34" s="142"/>
      <c r="AC34" s="152">
        <v>127130877.82866706</v>
      </c>
      <c r="AD34" s="152"/>
    </row>
    <row r="35" spans="1:33" ht="15" x14ac:dyDescent="0.2">
      <c r="A35" s="191">
        <v>46569</v>
      </c>
      <c r="B35" s="202">
        <v>127340602.49350852</v>
      </c>
      <c r="C35" s="94" t="s">
        <v>35</v>
      </c>
      <c r="D35" s="95">
        <v>20</v>
      </c>
      <c r="E35" s="148"/>
      <c r="F35" s="149"/>
      <c r="G35" s="149"/>
      <c r="H35" s="149"/>
      <c r="I35" s="149"/>
      <c r="J35" s="149"/>
      <c r="K35" s="149"/>
      <c r="L35" s="149">
        <v>410776.1370758338</v>
      </c>
      <c r="M35" s="149">
        <v>410776.1370758338</v>
      </c>
      <c r="N35" s="149">
        <v>410776.1370758338</v>
      </c>
      <c r="O35" s="149">
        <v>410776.1370758338</v>
      </c>
      <c r="P35" s="149">
        <v>410776.1370758338</v>
      </c>
      <c r="Q35" s="149">
        <v>410776.1370758338</v>
      </c>
      <c r="R35" s="149">
        <v>410776.1370758338</v>
      </c>
      <c r="S35" s="149">
        <v>410776.1370758338</v>
      </c>
      <c r="T35" s="149">
        <v>410776.1370758338</v>
      </c>
      <c r="U35" s="149">
        <v>410776.1370758338</v>
      </c>
      <c r="V35" s="149"/>
      <c r="W35" s="149"/>
      <c r="X35" s="149"/>
      <c r="Y35" s="149"/>
      <c r="Z35" s="149"/>
      <c r="AA35" s="149"/>
      <c r="AB35" s="149"/>
      <c r="AC35" s="151">
        <v>82155227.41516678</v>
      </c>
      <c r="AF35" s="206" t="s">
        <v>1</v>
      </c>
      <c r="AG35" s="206">
        <v>7</v>
      </c>
    </row>
    <row r="36" spans="1:33" ht="15" x14ac:dyDescent="0.2">
      <c r="A36" s="191"/>
      <c r="B36" s="194"/>
      <c r="C36" s="100" t="s">
        <v>36</v>
      </c>
      <c r="D36" s="101">
        <v>5</v>
      </c>
      <c r="E36" s="145"/>
      <c r="F36" s="146"/>
      <c r="G36" s="146"/>
      <c r="H36" s="146"/>
      <c r="I36" s="146"/>
      <c r="J36" s="146"/>
      <c r="K36" s="146"/>
      <c r="L36" s="146">
        <v>410776.1370758338</v>
      </c>
      <c r="M36" s="146">
        <v>410776.1370758338</v>
      </c>
      <c r="N36" s="146">
        <v>410776.1370758338</v>
      </c>
      <c r="O36" s="146">
        <v>410776.1370758338</v>
      </c>
      <c r="P36" s="146">
        <v>410776.1370758338</v>
      </c>
      <c r="Q36" s="146">
        <v>410776.1370758338</v>
      </c>
      <c r="R36" s="146">
        <v>410776.1370758338</v>
      </c>
      <c r="S36" s="146">
        <v>410776.1370758338</v>
      </c>
      <c r="T36" s="146">
        <v>410776.1370758338</v>
      </c>
      <c r="U36" s="146">
        <v>410776.1370758338</v>
      </c>
      <c r="V36" s="146"/>
      <c r="W36" s="146"/>
      <c r="X36" s="146"/>
      <c r="Y36" s="146"/>
      <c r="Z36" s="146"/>
      <c r="AA36" s="146"/>
      <c r="AB36" s="146"/>
      <c r="AC36" s="152">
        <v>20538806.853791695</v>
      </c>
      <c r="AF36" s="206" t="s">
        <v>3</v>
      </c>
      <c r="AG36" s="206">
        <v>7</v>
      </c>
    </row>
    <row r="37" spans="1:33" ht="15" x14ac:dyDescent="0.2">
      <c r="A37" s="191"/>
      <c r="B37" s="194"/>
      <c r="C37" s="106" t="s">
        <v>37</v>
      </c>
      <c r="D37" s="107">
        <v>6</v>
      </c>
      <c r="E37" s="143"/>
      <c r="F37" s="143"/>
      <c r="G37" s="143"/>
      <c r="H37" s="143"/>
      <c r="I37" s="143"/>
      <c r="J37" s="143"/>
      <c r="K37" s="143"/>
      <c r="L37" s="143">
        <v>410776.1370758338</v>
      </c>
      <c r="M37" s="143">
        <v>410776.1370758338</v>
      </c>
      <c r="N37" s="143">
        <v>410776.1370758338</v>
      </c>
      <c r="O37" s="143">
        <v>410776.1370758338</v>
      </c>
      <c r="P37" s="143">
        <v>410776.1370758338</v>
      </c>
      <c r="Q37" s="143">
        <v>410776.1370758338</v>
      </c>
      <c r="R37" s="143">
        <v>410776.1370758338</v>
      </c>
      <c r="S37" s="143">
        <v>410776.1370758338</v>
      </c>
      <c r="T37" s="143">
        <v>410776.1370758338</v>
      </c>
      <c r="U37" s="143">
        <v>410776.1370758338</v>
      </c>
      <c r="V37" s="143"/>
      <c r="W37" s="143"/>
      <c r="X37" s="143"/>
      <c r="Y37" s="143"/>
      <c r="Z37" s="143"/>
      <c r="AA37" s="143"/>
      <c r="AB37" s="143"/>
      <c r="AC37" s="153">
        <v>24646568.224550031</v>
      </c>
      <c r="AF37" s="206" t="s">
        <v>2</v>
      </c>
      <c r="AG37" s="206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/>
      <c r="F38" s="109"/>
      <c r="G38" s="109"/>
      <c r="H38" s="109"/>
      <c r="I38" s="109"/>
      <c r="J38" s="109"/>
      <c r="K38" s="109"/>
      <c r="L38" s="109">
        <v>12734060.24935085</v>
      </c>
      <c r="M38" s="109">
        <v>12734060.24935085</v>
      </c>
      <c r="N38" s="109">
        <v>12734060.24935085</v>
      </c>
      <c r="O38" s="109">
        <v>12734060.24935085</v>
      </c>
      <c r="P38" s="109">
        <v>12734060.24935085</v>
      </c>
      <c r="Q38" s="109">
        <v>12734060.24935085</v>
      </c>
      <c r="R38" s="109">
        <v>12734060.24935085</v>
      </c>
      <c r="S38" s="109">
        <v>12734060.24935085</v>
      </c>
      <c r="T38" s="109">
        <v>12734060.24935085</v>
      </c>
      <c r="U38" s="109">
        <v>12734060.24935085</v>
      </c>
      <c r="V38" s="109"/>
      <c r="W38" s="109"/>
      <c r="X38" s="109"/>
      <c r="Y38" s="109"/>
      <c r="Z38" s="109"/>
      <c r="AA38" s="109"/>
      <c r="AB38" s="142"/>
      <c r="AC38" s="152">
        <v>127340602.49350852</v>
      </c>
      <c r="AD38" s="152"/>
    </row>
    <row r="39" spans="1:33" ht="15" x14ac:dyDescent="0.2">
      <c r="A39" s="191">
        <v>46600</v>
      </c>
      <c r="B39" s="202">
        <v>134122817.32340938</v>
      </c>
      <c r="C39" s="94" t="s">
        <v>35</v>
      </c>
      <c r="D39" s="95">
        <v>21</v>
      </c>
      <c r="E39" s="148"/>
      <c r="F39" s="149"/>
      <c r="G39" s="149"/>
      <c r="H39" s="149"/>
      <c r="I39" s="149"/>
      <c r="J39" s="149"/>
      <c r="K39" s="149"/>
      <c r="L39" s="149">
        <v>432654.24943035282</v>
      </c>
      <c r="M39" s="149">
        <v>432654.24943035282</v>
      </c>
      <c r="N39" s="149">
        <v>432654.24943035282</v>
      </c>
      <c r="O39" s="149">
        <v>432654.24943035282</v>
      </c>
      <c r="P39" s="149">
        <v>432654.24943035282</v>
      </c>
      <c r="Q39" s="149">
        <v>432654.24943035282</v>
      </c>
      <c r="R39" s="149">
        <v>432654.24943035282</v>
      </c>
      <c r="S39" s="149">
        <v>432654.24943035282</v>
      </c>
      <c r="T39" s="149">
        <v>432654.24943035282</v>
      </c>
      <c r="U39" s="149">
        <v>432654.24943035282</v>
      </c>
      <c r="V39" s="149"/>
      <c r="W39" s="149"/>
      <c r="X39" s="149"/>
      <c r="Y39" s="149"/>
      <c r="Z39" s="149"/>
      <c r="AA39" s="149"/>
      <c r="AB39" s="149"/>
      <c r="AC39" s="151">
        <v>90857392.380374089</v>
      </c>
      <c r="AF39" s="206" t="s">
        <v>1</v>
      </c>
      <c r="AG39" s="206">
        <v>8</v>
      </c>
    </row>
    <row r="40" spans="1:33" ht="15" x14ac:dyDescent="0.2">
      <c r="A40" s="191"/>
      <c r="B40" s="194"/>
      <c r="C40" s="100" t="s">
        <v>36</v>
      </c>
      <c r="D40" s="101">
        <v>3</v>
      </c>
      <c r="E40" s="145"/>
      <c r="F40" s="146"/>
      <c r="G40" s="146"/>
      <c r="H40" s="146"/>
      <c r="I40" s="146"/>
      <c r="J40" s="146"/>
      <c r="K40" s="146"/>
      <c r="L40" s="146">
        <v>432654.24943035282</v>
      </c>
      <c r="M40" s="146">
        <v>432654.24943035282</v>
      </c>
      <c r="N40" s="146">
        <v>432654.24943035282</v>
      </c>
      <c r="O40" s="146">
        <v>432654.24943035282</v>
      </c>
      <c r="P40" s="146">
        <v>432654.24943035282</v>
      </c>
      <c r="Q40" s="146">
        <v>432654.24943035282</v>
      </c>
      <c r="R40" s="146">
        <v>432654.24943035282</v>
      </c>
      <c r="S40" s="146">
        <v>432654.24943035282</v>
      </c>
      <c r="T40" s="146">
        <v>432654.24943035282</v>
      </c>
      <c r="U40" s="146">
        <v>432654.24943035282</v>
      </c>
      <c r="V40" s="146"/>
      <c r="W40" s="146"/>
      <c r="X40" s="146"/>
      <c r="Y40" s="146"/>
      <c r="Z40" s="146"/>
      <c r="AA40" s="146"/>
      <c r="AB40" s="146"/>
      <c r="AC40" s="152">
        <v>12979627.482910585</v>
      </c>
      <c r="AF40" s="206" t="s">
        <v>3</v>
      </c>
      <c r="AG40" s="206">
        <v>8</v>
      </c>
    </row>
    <row r="41" spans="1:33" ht="15" x14ac:dyDescent="0.2">
      <c r="A41" s="191"/>
      <c r="B41" s="194"/>
      <c r="C41" s="106" t="s">
        <v>37</v>
      </c>
      <c r="D41" s="107">
        <v>7</v>
      </c>
      <c r="E41" s="143"/>
      <c r="F41" s="143"/>
      <c r="G41" s="143"/>
      <c r="H41" s="143"/>
      <c r="I41" s="143"/>
      <c r="J41" s="143"/>
      <c r="K41" s="143"/>
      <c r="L41" s="143">
        <v>432654.24943035282</v>
      </c>
      <c r="M41" s="143">
        <v>432654.24943035282</v>
      </c>
      <c r="N41" s="143">
        <v>432654.24943035282</v>
      </c>
      <c r="O41" s="143">
        <v>432654.24943035282</v>
      </c>
      <c r="P41" s="143">
        <v>432654.24943035282</v>
      </c>
      <c r="Q41" s="143">
        <v>432654.24943035282</v>
      </c>
      <c r="R41" s="143">
        <v>432654.24943035282</v>
      </c>
      <c r="S41" s="143">
        <v>432654.24943035282</v>
      </c>
      <c r="T41" s="143">
        <v>432654.24943035282</v>
      </c>
      <c r="U41" s="143">
        <v>432654.24943035282</v>
      </c>
      <c r="V41" s="143"/>
      <c r="W41" s="143"/>
      <c r="X41" s="143"/>
      <c r="Y41" s="143"/>
      <c r="Z41" s="143"/>
      <c r="AA41" s="143"/>
      <c r="AB41" s="143"/>
      <c r="AC41" s="153">
        <v>30285797.460124698</v>
      </c>
      <c r="AF41" s="206" t="s">
        <v>2</v>
      </c>
      <c r="AG41" s="206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/>
      <c r="F42" s="109"/>
      <c r="G42" s="109"/>
      <c r="H42" s="109"/>
      <c r="I42" s="109"/>
      <c r="J42" s="109"/>
      <c r="K42" s="109"/>
      <c r="L42" s="109">
        <v>13412281.732340937</v>
      </c>
      <c r="M42" s="109">
        <v>13412281.732340937</v>
      </c>
      <c r="N42" s="109">
        <v>13412281.732340937</v>
      </c>
      <c r="O42" s="109">
        <v>13412281.732340937</v>
      </c>
      <c r="P42" s="109">
        <v>13412281.732340937</v>
      </c>
      <c r="Q42" s="109">
        <v>13412281.732340937</v>
      </c>
      <c r="R42" s="109">
        <v>13412281.732340937</v>
      </c>
      <c r="S42" s="109">
        <v>13412281.732340937</v>
      </c>
      <c r="T42" s="109">
        <v>13412281.732340937</v>
      </c>
      <c r="U42" s="109">
        <v>13412281.732340937</v>
      </c>
      <c r="V42" s="109"/>
      <c r="W42" s="109"/>
      <c r="X42" s="109"/>
      <c r="Y42" s="109"/>
      <c r="Z42" s="109"/>
      <c r="AA42" s="109"/>
      <c r="AB42" s="142"/>
      <c r="AC42" s="152">
        <v>134122817.32340938</v>
      </c>
      <c r="AD42" s="152"/>
    </row>
    <row r="43" spans="1:33" ht="15" x14ac:dyDescent="0.2">
      <c r="A43" s="191">
        <v>46631</v>
      </c>
      <c r="B43" s="202">
        <v>129402661.24779584</v>
      </c>
      <c r="C43" s="94" t="s">
        <v>35</v>
      </c>
      <c r="D43" s="95">
        <v>22</v>
      </c>
      <c r="E43" s="148"/>
      <c r="F43" s="149"/>
      <c r="G43" s="149"/>
      <c r="H43" s="149"/>
      <c r="I43" s="149"/>
      <c r="J43" s="149"/>
      <c r="K43" s="149"/>
      <c r="L43" s="149">
        <v>431342.20415931963</v>
      </c>
      <c r="M43" s="149">
        <v>431342.20415931963</v>
      </c>
      <c r="N43" s="149">
        <v>431342.20415931963</v>
      </c>
      <c r="O43" s="149">
        <v>431342.20415931963</v>
      </c>
      <c r="P43" s="149">
        <v>431342.20415931963</v>
      </c>
      <c r="Q43" s="149">
        <v>431342.20415931963</v>
      </c>
      <c r="R43" s="149">
        <v>431342.20415931963</v>
      </c>
      <c r="S43" s="149">
        <v>431342.20415931963</v>
      </c>
      <c r="T43" s="149">
        <v>431342.20415931963</v>
      </c>
      <c r="U43" s="149">
        <v>431342.20415931963</v>
      </c>
      <c r="V43" s="149"/>
      <c r="W43" s="149"/>
      <c r="X43" s="149"/>
      <c r="Y43" s="149"/>
      <c r="Z43" s="149"/>
      <c r="AA43" s="149"/>
      <c r="AB43" s="149"/>
      <c r="AC43" s="151">
        <v>94895284.915050283</v>
      </c>
      <c r="AF43" s="206" t="s">
        <v>1</v>
      </c>
      <c r="AG43" s="206">
        <v>9</v>
      </c>
    </row>
    <row r="44" spans="1:33" ht="15" x14ac:dyDescent="0.2">
      <c r="A44" s="191"/>
      <c r="B44" s="194"/>
      <c r="C44" s="100" t="s">
        <v>36</v>
      </c>
      <c r="D44" s="101">
        <v>4</v>
      </c>
      <c r="E44" s="145"/>
      <c r="F44" s="146"/>
      <c r="G44" s="146"/>
      <c r="H44" s="146"/>
      <c r="I44" s="146"/>
      <c r="J44" s="146"/>
      <c r="K44" s="146"/>
      <c r="L44" s="146">
        <v>431342.20415931963</v>
      </c>
      <c r="M44" s="146">
        <v>431342.20415931963</v>
      </c>
      <c r="N44" s="146">
        <v>431342.20415931963</v>
      </c>
      <c r="O44" s="146">
        <v>431342.20415931963</v>
      </c>
      <c r="P44" s="146">
        <v>431342.20415931963</v>
      </c>
      <c r="Q44" s="146">
        <v>431342.20415931963</v>
      </c>
      <c r="R44" s="146">
        <v>431342.20415931963</v>
      </c>
      <c r="S44" s="146">
        <v>431342.20415931963</v>
      </c>
      <c r="T44" s="146">
        <v>431342.20415931963</v>
      </c>
      <c r="U44" s="146">
        <v>431342.20415931963</v>
      </c>
      <c r="V44" s="146"/>
      <c r="W44" s="146"/>
      <c r="X44" s="146"/>
      <c r="Y44" s="146"/>
      <c r="Z44" s="146"/>
      <c r="AA44" s="146"/>
      <c r="AB44" s="146"/>
      <c r="AC44" s="152">
        <v>17253688.16637278</v>
      </c>
      <c r="AF44" s="206" t="s">
        <v>3</v>
      </c>
      <c r="AG44" s="206">
        <v>9</v>
      </c>
    </row>
    <row r="45" spans="1:33" ht="15" x14ac:dyDescent="0.2">
      <c r="A45" s="191"/>
      <c r="B45" s="194"/>
      <c r="C45" s="106" t="s">
        <v>37</v>
      </c>
      <c r="D45" s="107">
        <v>4</v>
      </c>
      <c r="E45" s="143"/>
      <c r="F45" s="143"/>
      <c r="G45" s="143"/>
      <c r="H45" s="143"/>
      <c r="I45" s="143"/>
      <c r="J45" s="143"/>
      <c r="K45" s="143"/>
      <c r="L45" s="143">
        <v>431342.20415931963</v>
      </c>
      <c r="M45" s="143">
        <v>431342.20415931963</v>
      </c>
      <c r="N45" s="143">
        <v>431342.20415931963</v>
      </c>
      <c r="O45" s="143">
        <v>431342.20415931963</v>
      </c>
      <c r="P45" s="143">
        <v>431342.20415931963</v>
      </c>
      <c r="Q45" s="143">
        <v>431342.20415931963</v>
      </c>
      <c r="R45" s="143">
        <v>431342.20415931963</v>
      </c>
      <c r="S45" s="143">
        <v>431342.20415931963</v>
      </c>
      <c r="T45" s="143">
        <v>431342.20415931963</v>
      </c>
      <c r="U45" s="143">
        <v>431342.20415931963</v>
      </c>
      <c r="V45" s="143"/>
      <c r="W45" s="143"/>
      <c r="X45" s="143"/>
      <c r="Y45" s="143"/>
      <c r="Z45" s="143"/>
      <c r="AA45" s="143"/>
      <c r="AB45" s="143"/>
      <c r="AC45" s="153">
        <v>17253688.16637278</v>
      </c>
      <c r="AF45" s="206" t="s">
        <v>2</v>
      </c>
      <c r="AG45" s="206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/>
      <c r="F46" s="109"/>
      <c r="G46" s="109"/>
      <c r="H46" s="109"/>
      <c r="I46" s="109"/>
      <c r="J46" s="109"/>
      <c r="K46" s="109"/>
      <c r="L46" s="109">
        <v>12940266.124779589</v>
      </c>
      <c r="M46" s="109">
        <v>12940266.124779589</v>
      </c>
      <c r="N46" s="109">
        <v>12940266.124779589</v>
      </c>
      <c r="O46" s="109">
        <v>12940266.124779589</v>
      </c>
      <c r="P46" s="109">
        <v>12940266.124779589</v>
      </c>
      <c r="Q46" s="109">
        <v>12940266.124779589</v>
      </c>
      <c r="R46" s="109">
        <v>12940266.124779589</v>
      </c>
      <c r="S46" s="109">
        <v>12940266.124779589</v>
      </c>
      <c r="T46" s="109">
        <v>12940266.124779589</v>
      </c>
      <c r="U46" s="109">
        <v>12940266.124779589</v>
      </c>
      <c r="V46" s="109"/>
      <c r="W46" s="109"/>
      <c r="X46" s="109"/>
      <c r="Y46" s="109"/>
      <c r="Z46" s="109"/>
      <c r="AA46" s="109"/>
      <c r="AB46" s="142"/>
      <c r="AC46" s="152">
        <v>129402661.24779584</v>
      </c>
      <c r="AD46" s="152"/>
    </row>
    <row r="47" spans="1:33" ht="15" x14ac:dyDescent="0.2">
      <c r="A47" s="191">
        <v>46661</v>
      </c>
      <c r="B47" s="202">
        <v>133218428.6130043</v>
      </c>
      <c r="C47" s="94" t="s">
        <v>35</v>
      </c>
      <c r="D47" s="95">
        <v>20</v>
      </c>
      <c r="E47" s="148"/>
      <c r="F47" s="149"/>
      <c r="G47" s="149"/>
      <c r="H47" s="149"/>
      <c r="I47" s="149"/>
      <c r="J47" s="149"/>
      <c r="K47" s="149"/>
      <c r="L47" s="149">
        <v>429736.86649356224</v>
      </c>
      <c r="M47" s="149">
        <v>429736.86649356224</v>
      </c>
      <c r="N47" s="149">
        <v>429736.86649356224</v>
      </c>
      <c r="O47" s="149">
        <v>429736.86649356224</v>
      </c>
      <c r="P47" s="149">
        <v>429736.86649356224</v>
      </c>
      <c r="Q47" s="149">
        <v>429736.86649356224</v>
      </c>
      <c r="R47" s="149">
        <v>429736.86649356224</v>
      </c>
      <c r="S47" s="149">
        <v>429736.86649356224</v>
      </c>
      <c r="T47" s="149">
        <v>429736.86649356224</v>
      </c>
      <c r="U47" s="149">
        <v>429736.86649356224</v>
      </c>
      <c r="V47" s="149"/>
      <c r="W47" s="149"/>
      <c r="X47" s="149"/>
      <c r="Y47" s="149"/>
      <c r="Z47" s="149"/>
      <c r="AA47" s="149"/>
      <c r="AB47" s="149"/>
      <c r="AC47" s="151">
        <v>85947373.298712447</v>
      </c>
      <c r="AF47" s="206" t="s">
        <v>1</v>
      </c>
      <c r="AG47" s="206">
        <v>10</v>
      </c>
    </row>
    <row r="48" spans="1:33" ht="15" x14ac:dyDescent="0.2">
      <c r="A48" s="191"/>
      <c r="B48" s="194"/>
      <c r="C48" s="100" t="s">
        <v>36</v>
      </c>
      <c r="D48" s="101">
        <v>5</v>
      </c>
      <c r="E48" s="145"/>
      <c r="F48" s="146"/>
      <c r="G48" s="146"/>
      <c r="H48" s="146"/>
      <c r="I48" s="146"/>
      <c r="J48" s="146"/>
      <c r="K48" s="146"/>
      <c r="L48" s="146">
        <v>429736.86649356224</v>
      </c>
      <c r="M48" s="146">
        <v>429736.86649356224</v>
      </c>
      <c r="N48" s="146">
        <v>429736.86649356224</v>
      </c>
      <c r="O48" s="146">
        <v>429736.86649356224</v>
      </c>
      <c r="P48" s="146">
        <v>429736.86649356224</v>
      </c>
      <c r="Q48" s="146">
        <v>429736.86649356224</v>
      </c>
      <c r="R48" s="146">
        <v>429736.86649356224</v>
      </c>
      <c r="S48" s="146">
        <v>429736.86649356224</v>
      </c>
      <c r="T48" s="146">
        <v>429736.86649356224</v>
      </c>
      <c r="U48" s="146">
        <v>429736.86649356224</v>
      </c>
      <c r="V48" s="146"/>
      <c r="W48" s="146"/>
      <c r="X48" s="146"/>
      <c r="Y48" s="146"/>
      <c r="Z48" s="146"/>
      <c r="AA48" s="146"/>
      <c r="AB48" s="146"/>
      <c r="AC48" s="152">
        <v>21486843.324678112</v>
      </c>
      <c r="AF48" s="206" t="s">
        <v>3</v>
      </c>
      <c r="AG48" s="206">
        <v>10</v>
      </c>
    </row>
    <row r="49" spans="1:33" ht="15" x14ac:dyDescent="0.2">
      <c r="A49" s="191"/>
      <c r="B49" s="194"/>
      <c r="C49" s="106" t="s">
        <v>37</v>
      </c>
      <c r="D49" s="107">
        <v>6</v>
      </c>
      <c r="E49" s="143"/>
      <c r="F49" s="143"/>
      <c r="G49" s="143"/>
      <c r="H49" s="143"/>
      <c r="I49" s="143"/>
      <c r="J49" s="143"/>
      <c r="K49" s="143"/>
      <c r="L49" s="143">
        <v>429736.86649356224</v>
      </c>
      <c r="M49" s="143">
        <v>429736.86649356224</v>
      </c>
      <c r="N49" s="143">
        <v>429736.86649356224</v>
      </c>
      <c r="O49" s="143">
        <v>429736.86649356224</v>
      </c>
      <c r="P49" s="143">
        <v>429736.86649356224</v>
      </c>
      <c r="Q49" s="143">
        <v>429736.86649356224</v>
      </c>
      <c r="R49" s="143">
        <v>429736.86649356224</v>
      </c>
      <c r="S49" s="143">
        <v>429736.86649356224</v>
      </c>
      <c r="T49" s="143">
        <v>429736.86649356224</v>
      </c>
      <c r="U49" s="143">
        <v>429736.86649356224</v>
      </c>
      <c r="V49" s="143"/>
      <c r="W49" s="143"/>
      <c r="X49" s="143"/>
      <c r="Y49" s="143"/>
      <c r="Z49" s="143"/>
      <c r="AA49" s="143"/>
      <c r="AB49" s="143"/>
      <c r="AC49" s="153">
        <v>25784211.989613734</v>
      </c>
      <c r="AF49" s="206" t="s">
        <v>2</v>
      </c>
      <c r="AG49" s="206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/>
      <c r="F50" s="109"/>
      <c r="G50" s="109"/>
      <c r="H50" s="109"/>
      <c r="I50" s="109"/>
      <c r="J50" s="109"/>
      <c r="K50" s="109"/>
      <c r="L50" s="109">
        <v>13321842.861300429</v>
      </c>
      <c r="M50" s="109">
        <v>13321842.861300429</v>
      </c>
      <c r="N50" s="109">
        <v>13321842.861300429</v>
      </c>
      <c r="O50" s="109">
        <v>13321842.861300429</v>
      </c>
      <c r="P50" s="109">
        <v>13321842.861300429</v>
      </c>
      <c r="Q50" s="109">
        <v>13321842.861300429</v>
      </c>
      <c r="R50" s="109">
        <v>13321842.861300429</v>
      </c>
      <c r="S50" s="109">
        <v>13321842.861300429</v>
      </c>
      <c r="T50" s="109">
        <v>13321842.861300429</v>
      </c>
      <c r="U50" s="109">
        <v>13321842.861300429</v>
      </c>
      <c r="V50" s="109"/>
      <c r="W50" s="109"/>
      <c r="X50" s="109"/>
      <c r="Y50" s="109"/>
      <c r="Z50" s="109"/>
      <c r="AA50" s="109"/>
      <c r="AB50" s="142"/>
      <c r="AC50" s="152">
        <v>133218428.6130043</v>
      </c>
      <c r="AD50" s="152"/>
    </row>
    <row r="51" spans="1:33" ht="15" x14ac:dyDescent="0.2">
      <c r="A51" s="191">
        <v>46692</v>
      </c>
      <c r="B51" s="202">
        <v>129716316.36798668</v>
      </c>
      <c r="C51" s="94" t="s">
        <v>35</v>
      </c>
      <c r="D51" s="95">
        <v>20</v>
      </c>
      <c r="E51" s="148"/>
      <c r="F51" s="149"/>
      <c r="G51" s="149"/>
      <c r="H51" s="149"/>
      <c r="I51" s="149"/>
      <c r="J51" s="149"/>
      <c r="K51" s="149"/>
      <c r="L51" s="149">
        <v>432387.72122662212</v>
      </c>
      <c r="M51" s="149">
        <v>432387.72122662212</v>
      </c>
      <c r="N51" s="149">
        <v>432387.72122662212</v>
      </c>
      <c r="O51" s="149">
        <v>432387.72122662212</v>
      </c>
      <c r="P51" s="149">
        <v>432387.72122662212</v>
      </c>
      <c r="Q51" s="149">
        <v>432387.72122662212</v>
      </c>
      <c r="R51" s="149">
        <v>432387.72122662212</v>
      </c>
      <c r="S51" s="149">
        <v>432387.72122662212</v>
      </c>
      <c r="T51" s="149">
        <v>432387.72122662212</v>
      </c>
      <c r="U51" s="149">
        <v>432387.72122662212</v>
      </c>
      <c r="V51" s="149"/>
      <c r="W51" s="149"/>
      <c r="X51" s="149"/>
      <c r="Y51" s="149"/>
      <c r="Z51" s="149"/>
      <c r="AA51" s="149"/>
      <c r="AB51" s="149"/>
      <c r="AC51" s="151">
        <v>86477544.245324448</v>
      </c>
      <c r="AF51" s="206" t="s">
        <v>1</v>
      </c>
      <c r="AG51" s="206">
        <v>11</v>
      </c>
    </row>
    <row r="52" spans="1:33" ht="15" x14ac:dyDescent="0.2">
      <c r="A52" s="191"/>
      <c r="B52" s="194"/>
      <c r="C52" s="100" t="s">
        <v>36</v>
      </c>
      <c r="D52" s="101">
        <v>4</v>
      </c>
      <c r="E52" s="145"/>
      <c r="F52" s="146"/>
      <c r="G52" s="146"/>
      <c r="H52" s="146"/>
      <c r="I52" s="146"/>
      <c r="J52" s="146"/>
      <c r="K52" s="146"/>
      <c r="L52" s="146">
        <v>432387.72122662212</v>
      </c>
      <c r="M52" s="146">
        <v>432387.72122662212</v>
      </c>
      <c r="N52" s="146">
        <v>432387.72122662212</v>
      </c>
      <c r="O52" s="146">
        <v>432387.72122662212</v>
      </c>
      <c r="P52" s="146">
        <v>432387.72122662212</v>
      </c>
      <c r="Q52" s="146">
        <v>432387.72122662212</v>
      </c>
      <c r="R52" s="146">
        <v>432387.72122662212</v>
      </c>
      <c r="S52" s="146">
        <v>432387.72122662212</v>
      </c>
      <c r="T52" s="146">
        <v>432387.72122662212</v>
      </c>
      <c r="U52" s="146">
        <v>432387.72122662212</v>
      </c>
      <c r="V52" s="146"/>
      <c r="W52" s="146"/>
      <c r="X52" s="146"/>
      <c r="Y52" s="146"/>
      <c r="Z52" s="146"/>
      <c r="AA52" s="146"/>
      <c r="AB52" s="146"/>
      <c r="AC52" s="152">
        <v>17295508.84906489</v>
      </c>
      <c r="AF52" s="206" t="s">
        <v>3</v>
      </c>
      <c r="AG52" s="206">
        <v>11</v>
      </c>
    </row>
    <row r="53" spans="1:33" ht="15" x14ac:dyDescent="0.2">
      <c r="A53" s="191"/>
      <c r="B53" s="194"/>
      <c r="C53" s="106" t="s">
        <v>37</v>
      </c>
      <c r="D53" s="107">
        <v>6</v>
      </c>
      <c r="E53" s="143"/>
      <c r="F53" s="143"/>
      <c r="G53" s="143"/>
      <c r="H53" s="143"/>
      <c r="I53" s="143"/>
      <c r="J53" s="143"/>
      <c r="K53" s="143"/>
      <c r="L53" s="143">
        <v>432387.72122662212</v>
      </c>
      <c r="M53" s="143">
        <v>432387.72122662212</v>
      </c>
      <c r="N53" s="143">
        <v>432387.72122662212</v>
      </c>
      <c r="O53" s="143">
        <v>432387.72122662212</v>
      </c>
      <c r="P53" s="143">
        <v>432387.72122662212</v>
      </c>
      <c r="Q53" s="143">
        <v>432387.72122662212</v>
      </c>
      <c r="R53" s="143">
        <v>432387.72122662212</v>
      </c>
      <c r="S53" s="143">
        <v>432387.72122662212</v>
      </c>
      <c r="T53" s="143">
        <v>432387.72122662212</v>
      </c>
      <c r="U53" s="143">
        <v>432387.72122662212</v>
      </c>
      <c r="V53" s="143"/>
      <c r="W53" s="143"/>
      <c r="X53" s="143"/>
      <c r="Y53" s="143"/>
      <c r="Z53" s="143"/>
      <c r="AA53" s="143"/>
      <c r="AB53" s="143"/>
      <c r="AC53" s="153">
        <v>25943263.273597337</v>
      </c>
      <c r="AF53" s="206" t="s">
        <v>2</v>
      </c>
      <c r="AG53" s="206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/>
      <c r="F54" s="109"/>
      <c r="G54" s="109"/>
      <c r="H54" s="109"/>
      <c r="I54" s="109"/>
      <c r="J54" s="109"/>
      <c r="K54" s="109"/>
      <c r="L54" s="109">
        <v>12971631.636798665</v>
      </c>
      <c r="M54" s="109">
        <v>12971631.636798665</v>
      </c>
      <c r="N54" s="109">
        <v>12971631.636798665</v>
      </c>
      <c r="O54" s="109">
        <v>12971631.636798665</v>
      </c>
      <c r="P54" s="109">
        <v>12971631.636798665</v>
      </c>
      <c r="Q54" s="109">
        <v>12971631.636798665</v>
      </c>
      <c r="R54" s="109">
        <v>12971631.636798665</v>
      </c>
      <c r="S54" s="109">
        <v>12971631.636798665</v>
      </c>
      <c r="T54" s="109">
        <v>12971631.636798665</v>
      </c>
      <c r="U54" s="109">
        <v>12971631.636798665</v>
      </c>
      <c r="V54" s="109"/>
      <c r="W54" s="109"/>
      <c r="X54" s="109"/>
      <c r="Y54" s="109"/>
      <c r="Z54" s="109"/>
      <c r="AA54" s="109"/>
      <c r="AB54" s="142"/>
      <c r="AC54" s="152">
        <v>129716316.36798668</v>
      </c>
      <c r="AD54" s="152"/>
    </row>
    <row r="55" spans="1:33" ht="15" x14ac:dyDescent="0.2">
      <c r="A55" s="191">
        <v>46722</v>
      </c>
      <c r="B55" s="202">
        <v>129188747.66095088</v>
      </c>
      <c r="C55" s="94" t="s">
        <v>35</v>
      </c>
      <c r="D55" s="95">
        <v>22</v>
      </c>
      <c r="E55" s="148"/>
      <c r="F55" s="149"/>
      <c r="G55" s="149"/>
      <c r="H55" s="149"/>
      <c r="I55" s="149"/>
      <c r="J55" s="149"/>
      <c r="K55" s="149"/>
      <c r="L55" s="149">
        <v>416737.89568048675</v>
      </c>
      <c r="M55" s="149">
        <v>416737.89568048675</v>
      </c>
      <c r="N55" s="149">
        <v>416737.89568048675</v>
      </c>
      <c r="O55" s="149">
        <v>416737.89568048675</v>
      </c>
      <c r="P55" s="149">
        <v>416737.89568048675</v>
      </c>
      <c r="Q55" s="149">
        <v>416737.89568048675</v>
      </c>
      <c r="R55" s="149">
        <v>416737.89568048675</v>
      </c>
      <c r="S55" s="149">
        <v>416737.89568048675</v>
      </c>
      <c r="T55" s="149">
        <v>416737.89568048675</v>
      </c>
      <c r="U55" s="149">
        <v>416737.89568048675</v>
      </c>
      <c r="V55" s="149"/>
      <c r="W55" s="149"/>
      <c r="X55" s="149"/>
      <c r="Y55" s="149"/>
      <c r="Z55" s="149"/>
      <c r="AA55" s="149"/>
      <c r="AB55" s="149"/>
      <c r="AC55" s="151">
        <v>91682337.049707085</v>
      </c>
      <c r="AF55" s="206" t="s">
        <v>1</v>
      </c>
      <c r="AG55" s="206">
        <v>12</v>
      </c>
    </row>
    <row r="56" spans="1:33" ht="15" x14ac:dyDescent="0.2">
      <c r="A56" s="191"/>
      <c r="B56" s="194"/>
      <c r="C56" s="100" t="s">
        <v>36</v>
      </c>
      <c r="D56" s="101">
        <v>3</v>
      </c>
      <c r="E56" s="145"/>
      <c r="F56" s="146"/>
      <c r="G56" s="146"/>
      <c r="H56" s="146"/>
      <c r="I56" s="146"/>
      <c r="J56" s="146"/>
      <c r="K56" s="146"/>
      <c r="L56" s="146">
        <v>416737.89568048675</v>
      </c>
      <c r="M56" s="146">
        <v>416737.89568048675</v>
      </c>
      <c r="N56" s="146">
        <v>416737.89568048675</v>
      </c>
      <c r="O56" s="146">
        <v>416737.89568048675</v>
      </c>
      <c r="P56" s="146">
        <v>416737.89568048675</v>
      </c>
      <c r="Q56" s="146">
        <v>416737.89568048675</v>
      </c>
      <c r="R56" s="146">
        <v>416737.89568048675</v>
      </c>
      <c r="S56" s="146">
        <v>416737.89568048675</v>
      </c>
      <c r="T56" s="146">
        <v>416737.89568048675</v>
      </c>
      <c r="U56" s="146">
        <v>416737.89568048675</v>
      </c>
      <c r="V56" s="146"/>
      <c r="W56" s="146"/>
      <c r="X56" s="146"/>
      <c r="Y56" s="146"/>
      <c r="Z56" s="146"/>
      <c r="AA56" s="146"/>
      <c r="AB56" s="146"/>
      <c r="AC56" s="152">
        <v>12502136.870414602</v>
      </c>
      <c r="AF56" s="206" t="s">
        <v>3</v>
      </c>
      <c r="AG56" s="206">
        <v>12</v>
      </c>
    </row>
    <row r="57" spans="1:33" ht="15" x14ac:dyDescent="0.2">
      <c r="A57" s="191"/>
      <c r="B57" s="194"/>
      <c r="C57" s="106" t="s">
        <v>37</v>
      </c>
      <c r="D57" s="107">
        <v>6</v>
      </c>
      <c r="E57" s="143"/>
      <c r="F57" s="143"/>
      <c r="G57" s="143"/>
      <c r="H57" s="143"/>
      <c r="I57" s="143"/>
      <c r="J57" s="143"/>
      <c r="K57" s="143"/>
      <c r="L57" s="143">
        <v>416737.89568048675</v>
      </c>
      <c r="M57" s="143">
        <v>416737.89568048675</v>
      </c>
      <c r="N57" s="143">
        <v>416737.89568048675</v>
      </c>
      <c r="O57" s="143">
        <v>416737.89568048675</v>
      </c>
      <c r="P57" s="143">
        <v>416737.89568048675</v>
      </c>
      <c r="Q57" s="143">
        <v>416737.89568048675</v>
      </c>
      <c r="R57" s="143">
        <v>416737.89568048675</v>
      </c>
      <c r="S57" s="143">
        <v>416737.89568048675</v>
      </c>
      <c r="T57" s="143">
        <v>416737.89568048675</v>
      </c>
      <c r="U57" s="143">
        <v>416737.89568048675</v>
      </c>
      <c r="V57" s="143"/>
      <c r="W57" s="143"/>
      <c r="X57" s="143"/>
      <c r="Y57" s="143"/>
      <c r="Z57" s="143"/>
      <c r="AA57" s="143"/>
      <c r="AB57" s="143"/>
      <c r="AC57" s="153">
        <v>25004273.740829203</v>
      </c>
      <c r="AF57" s="206" t="s">
        <v>2</v>
      </c>
      <c r="AG57" s="206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/>
      <c r="F58" s="109"/>
      <c r="G58" s="109"/>
      <c r="H58" s="109"/>
      <c r="I58" s="109"/>
      <c r="J58" s="109"/>
      <c r="K58" s="109"/>
      <c r="L58" s="109">
        <v>12918874.766095089</v>
      </c>
      <c r="M58" s="109">
        <v>12918874.766095089</v>
      </c>
      <c r="N58" s="109">
        <v>12918874.766095089</v>
      </c>
      <c r="O58" s="109">
        <v>12918874.766095089</v>
      </c>
      <c r="P58" s="109">
        <v>12918874.766095089</v>
      </c>
      <c r="Q58" s="109">
        <v>12918874.766095089</v>
      </c>
      <c r="R58" s="109">
        <v>12918874.766095089</v>
      </c>
      <c r="S58" s="109">
        <v>12918874.766095089</v>
      </c>
      <c r="T58" s="109">
        <v>12918874.766095089</v>
      </c>
      <c r="U58" s="109">
        <v>12918874.766095089</v>
      </c>
      <c r="V58" s="109"/>
      <c r="W58" s="109"/>
      <c r="X58" s="109"/>
      <c r="Y58" s="109"/>
      <c r="Z58" s="109"/>
      <c r="AA58" s="109"/>
      <c r="AB58" s="142"/>
      <c r="AC58" s="152">
        <v>129188747.66095088</v>
      </c>
      <c r="AD58" s="152"/>
    </row>
    <row r="59" spans="1:33" s="37" customFormat="1" x14ac:dyDescent="0.2">
      <c r="AD59" s="209"/>
    </row>
    <row r="60" spans="1:33" s="37" customFormat="1" ht="15.75" x14ac:dyDescent="0.2">
      <c r="B60" s="38" t="s">
        <v>44</v>
      </c>
      <c r="Z60" s="210"/>
      <c r="AA60" s="210"/>
      <c r="AB60" s="210"/>
    </row>
    <row r="61" spans="1:33" s="37" customFormat="1" ht="18" x14ac:dyDescent="0.25">
      <c r="B61" s="38" t="s">
        <v>51</v>
      </c>
      <c r="Z61" s="7" t="s">
        <v>58</v>
      </c>
    </row>
  </sheetData>
  <mergeCells count="26">
    <mergeCell ref="A55:A58"/>
    <mergeCell ref="B55:B58"/>
    <mergeCell ref="A43:A46"/>
    <mergeCell ref="B43:B46"/>
    <mergeCell ref="A47:A50"/>
    <mergeCell ref="B47:B50"/>
    <mergeCell ref="A51:A54"/>
    <mergeCell ref="B51:B54"/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D2:E2"/>
    <mergeCell ref="C9:D9"/>
    <mergeCell ref="A11:A14"/>
    <mergeCell ref="B11:B14"/>
    <mergeCell ref="A15:A18"/>
    <mergeCell ref="B15:B18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34BCD-E555-45B1-9B13-B1BCB27D4990}">
  <sheetPr>
    <tabColor theme="3" tint="0.39997558519241921"/>
    <pageSetUpPr fitToPage="1"/>
  </sheetPr>
  <dimension ref="A1:AG61"/>
  <sheetViews>
    <sheetView showGridLines="0" zoomScale="90" workbookViewId="0">
      <pane xSplit="4" ySplit="10" topLeftCell="R11" activePane="bottomRight" state="frozen"/>
      <selection activeCell="E24" sqref="E24"/>
      <selection pane="topRight" activeCell="E24" sqref="E24"/>
      <selection pane="bottomLeft" activeCell="E24" sqref="E24"/>
      <selection pane="bottomRight" activeCell="E24" sqref="E24"/>
    </sheetView>
  </sheetViews>
  <sheetFormatPr baseColWidth="10" defaultColWidth="0" defaultRowHeight="12.75" x14ac:dyDescent="0.2"/>
  <cols>
    <col min="1" max="1" width="8.28515625" style="206" customWidth="1"/>
    <col min="2" max="2" width="15.5703125" style="206" customWidth="1"/>
    <col min="3" max="4" width="13.28515625" style="206" customWidth="1"/>
    <col min="5" max="11" width="14.42578125" style="206" hidden="1" customWidth="1"/>
    <col min="12" max="21" width="14.42578125" style="206" bestFit="1" customWidth="1"/>
    <col min="22" max="25" width="15.85546875" style="206" hidden="1" customWidth="1"/>
    <col min="26" max="26" width="18" style="206" hidden="1" customWidth="1"/>
    <col min="27" max="28" width="14.42578125" style="206" hidden="1" customWidth="1"/>
    <col min="29" max="29" width="17.7109375" style="206" customWidth="1"/>
    <col min="30" max="30" width="19.85546875" style="206" customWidth="1"/>
    <col min="31" max="31" width="3.42578125" style="206" hidden="1" customWidth="1"/>
    <col min="32" max="32" width="5.28515625" style="206" hidden="1" customWidth="1"/>
    <col min="33" max="33" width="9.85546875" style="206" hidden="1" customWidth="1"/>
    <col min="34" max="16384" width="3.42578125" style="206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">
        <v>129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207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>
        <v>2028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208" customFormat="1" ht="32.25" thickBot="1" x14ac:dyDescent="0.25">
      <c r="A10" s="3" t="s">
        <v>122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46753</v>
      </c>
      <c r="B11" s="202">
        <v>69808133.862527356</v>
      </c>
      <c r="C11" s="94" t="s">
        <v>35</v>
      </c>
      <c r="D11" s="95">
        <v>20</v>
      </c>
      <c r="E11" s="148"/>
      <c r="F11" s="149"/>
      <c r="G11" s="149"/>
      <c r="H11" s="149"/>
      <c r="I11" s="149"/>
      <c r="J11" s="149"/>
      <c r="K11" s="149"/>
      <c r="L11" s="149">
        <v>225187.52858879801</v>
      </c>
      <c r="M11" s="149">
        <v>225187.52858879801</v>
      </c>
      <c r="N11" s="149">
        <v>225187.52858879801</v>
      </c>
      <c r="O11" s="149">
        <v>225187.52858879801</v>
      </c>
      <c r="P11" s="149">
        <v>225187.52858879801</v>
      </c>
      <c r="Q11" s="149">
        <v>225187.52858879801</v>
      </c>
      <c r="R11" s="149">
        <v>225187.52858879801</v>
      </c>
      <c r="S11" s="149">
        <v>225187.52858879801</v>
      </c>
      <c r="T11" s="149">
        <v>225187.52858879801</v>
      </c>
      <c r="U11" s="149">
        <v>225187.52858879801</v>
      </c>
      <c r="V11" s="149"/>
      <c r="W11" s="149"/>
      <c r="X11" s="149"/>
      <c r="Y11" s="149"/>
      <c r="Z11" s="149"/>
      <c r="AA11" s="149"/>
      <c r="AB11" s="149"/>
      <c r="AC11" s="151">
        <v>45037505.717759587</v>
      </c>
      <c r="AF11" s="206" t="s">
        <v>1</v>
      </c>
      <c r="AG11" s="206">
        <v>1</v>
      </c>
    </row>
    <row r="12" spans="1:33" ht="15" x14ac:dyDescent="0.2">
      <c r="A12" s="191"/>
      <c r="B12" s="194"/>
      <c r="C12" s="100" t="s">
        <v>36</v>
      </c>
      <c r="D12" s="101">
        <v>4</v>
      </c>
      <c r="E12" s="145"/>
      <c r="F12" s="146"/>
      <c r="G12" s="146"/>
      <c r="H12" s="146"/>
      <c r="I12" s="146"/>
      <c r="J12" s="146"/>
      <c r="K12" s="146"/>
      <c r="L12" s="146">
        <v>225187.52858879801</v>
      </c>
      <c r="M12" s="146">
        <v>225187.52858879801</v>
      </c>
      <c r="N12" s="146">
        <v>225187.52858879801</v>
      </c>
      <c r="O12" s="146">
        <v>225187.52858879801</v>
      </c>
      <c r="P12" s="146">
        <v>225187.52858879801</v>
      </c>
      <c r="Q12" s="146">
        <v>225187.52858879801</v>
      </c>
      <c r="R12" s="146">
        <v>225187.52858879801</v>
      </c>
      <c r="S12" s="146">
        <v>225187.52858879801</v>
      </c>
      <c r="T12" s="146">
        <v>225187.52858879801</v>
      </c>
      <c r="U12" s="146">
        <v>225187.52858879801</v>
      </c>
      <c r="V12" s="146"/>
      <c r="W12" s="146"/>
      <c r="X12" s="146"/>
      <c r="Y12" s="146"/>
      <c r="Z12" s="146"/>
      <c r="AA12" s="146"/>
      <c r="AB12" s="146"/>
      <c r="AC12" s="152">
        <v>9007501.1435519177</v>
      </c>
      <c r="AF12" s="206" t="s">
        <v>3</v>
      </c>
      <c r="AG12" s="206">
        <v>1</v>
      </c>
    </row>
    <row r="13" spans="1:33" ht="15" x14ac:dyDescent="0.2">
      <c r="A13" s="191"/>
      <c r="B13" s="194"/>
      <c r="C13" s="106" t="s">
        <v>37</v>
      </c>
      <c r="D13" s="107">
        <v>7</v>
      </c>
      <c r="E13" s="143"/>
      <c r="F13" s="143"/>
      <c r="G13" s="143"/>
      <c r="H13" s="143"/>
      <c r="I13" s="143"/>
      <c r="J13" s="143"/>
      <c r="K13" s="143"/>
      <c r="L13" s="143">
        <v>225187.52858879801</v>
      </c>
      <c r="M13" s="143">
        <v>225187.52858879801</v>
      </c>
      <c r="N13" s="143">
        <v>225187.52858879801</v>
      </c>
      <c r="O13" s="143">
        <v>225187.52858879801</v>
      </c>
      <c r="P13" s="143">
        <v>225187.52858879801</v>
      </c>
      <c r="Q13" s="143">
        <v>225187.52858879801</v>
      </c>
      <c r="R13" s="143">
        <v>225187.52858879801</v>
      </c>
      <c r="S13" s="143">
        <v>225187.52858879801</v>
      </c>
      <c r="T13" s="143">
        <v>225187.52858879801</v>
      </c>
      <c r="U13" s="143">
        <v>225187.52858879801</v>
      </c>
      <c r="V13" s="143"/>
      <c r="W13" s="143"/>
      <c r="X13" s="143"/>
      <c r="Y13" s="143"/>
      <c r="Z13" s="143"/>
      <c r="AA13" s="143"/>
      <c r="AB13" s="143"/>
      <c r="AC13" s="153">
        <v>15763127.001215857</v>
      </c>
      <c r="AF13" s="206" t="s">
        <v>2</v>
      </c>
      <c r="AG13" s="206">
        <v>1</v>
      </c>
    </row>
    <row r="14" spans="1:33" ht="15.75" thickBot="1" x14ac:dyDescent="0.25">
      <c r="A14" s="192"/>
      <c r="B14" s="195"/>
      <c r="C14" s="122" t="s">
        <v>34</v>
      </c>
      <c r="D14" s="123">
        <v>31</v>
      </c>
      <c r="E14" s="109"/>
      <c r="F14" s="109"/>
      <c r="G14" s="109"/>
      <c r="H14" s="109"/>
      <c r="I14" s="109"/>
      <c r="J14" s="109"/>
      <c r="K14" s="109"/>
      <c r="L14" s="109">
        <v>6980813.3862527376</v>
      </c>
      <c r="M14" s="109">
        <v>6980813.3862527376</v>
      </c>
      <c r="N14" s="109">
        <v>6980813.3862527376</v>
      </c>
      <c r="O14" s="109">
        <v>6980813.3862527376</v>
      </c>
      <c r="P14" s="109">
        <v>6980813.3862527376</v>
      </c>
      <c r="Q14" s="109">
        <v>6980813.3862527376</v>
      </c>
      <c r="R14" s="109">
        <v>6980813.3862527376</v>
      </c>
      <c r="S14" s="109">
        <v>6980813.3862527376</v>
      </c>
      <c r="T14" s="109">
        <v>6980813.3862527376</v>
      </c>
      <c r="U14" s="109">
        <v>6980813.3862527376</v>
      </c>
      <c r="V14" s="109"/>
      <c r="W14" s="109"/>
      <c r="X14" s="109"/>
      <c r="Y14" s="109"/>
      <c r="Z14" s="109"/>
      <c r="AA14" s="109"/>
      <c r="AB14" s="142"/>
      <c r="AC14" s="152">
        <v>69808133.862527356</v>
      </c>
      <c r="AD14" s="152"/>
    </row>
    <row r="15" spans="1:33" ht="15" x14ac:dyDescent="0.2">
      <c r="A15" s="191">
        <v>46784</v>
      </c>
      <c r="B15" s="202">
        <v>70085994.345892936</v>
      </c>
      <c r="C15" s="94" t="s">
        <v>35</v>
      </c>
      <c r="D15" s="95">
        <v>21</v>
      </c>
      <c r="E15" s="148"/>
      <c r="F15" s="149"/>
      <c r="G15" s="149"/>
      <c r="H15" s="149"/>
      <c r="I15" s="149"/>
      <c r="J15" s="149"/>
      <c r="K15" s="149"/>
      <c r="L15" s="149">
        <v>241675.84257204458</v>
      </c>
      <c r="M15" s="149">
        <v>241675.84257204458</v>
      </c>
      <c r="N15" s="149">
        <v>241675.84257204458</v>
      </c>
      <c r="O15" s="149">
        <v>241675.84257204458</v>
      </c>
      <c r="P15" s="149">
        <v>241675.84257204458</v>
      </c>
      <c r="Q15" s="149">
        <v>241675.84257204458</v>
      </c>
      <c r="R15" s="149">
        <v>241675.84257204458</v>
      </c>
      <c r="S15" s="149">
        <v>241675.84257204458</v>
      </c>
      <c r="T15" s="149">
        <v>241675.84257204458</v>
      </c>
      <c r="U15" s="149">
        <v>241675.84257204458</v>
      </c>
      <c r="V15" s="149"/>
      <c r="W15" s="149"/>
      <c r="X15" s="149"/>
      <c r="Y15" s="149"/>
      <c r="Z15" s="149"/>
      <c r="AA15" s="149"/>
      <c r="AB15" s="149"/>
      <c r="AC15" s="151">
        <v>50751926.940129362</v>
      </c>
      <c r="AF15" s="206" t="s">
        <v>1</v>
      </c>
      <c r="AG15" s="206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/>
      <c r="F16" s="146"/>
      <c r="G16" s="146"/>
      <c r="H16" s="146"/>
      <c r="I16" s="146"/>
      <c r="J16" s="146"/>
      <c r="K16" s="146"/>
      <c r="L16" s="146">
        <v>241675.84257204458</v>
      </c>
      <c r="M16" s="146">
        <v>241675.84257204458</v>
      </c>
      <c r="N16" s="146">
        <v>241675.84257204458</v>
      </c>
      <c r="O16" s="146">
        <v>241675.84257204458</v>
      </c>
      <c r="P16" s="146">
        <v>241675.84257204458</v>
      </c>
      <c r="Q16" s="146">
        <v>241675.84257204458</v>
      </c>
      <c r="R16" s="146">
        <v>241675.84257204458</v>
      </c>
      <c r="S16" s="146">
        <v>241675.84257204458</v>
      </c>
      <c r="T16" s="146">
        <v>241675.84257204458</v>
      </c>
      <c r="U16" s="146">
        <v>241675.84257204458</v>
      </c>
      <c r="V16" s="146"/>
      <c r="W16" s="146"/>
      <c r="X16" s="146"/>
      <c r="Y16" s="146"/>
      <c r="Z16" s="146"/>
      <c r="AA16" s="146"/>
      <c r="AB16" s="146"/>
      <c r="AC16" s="152">
        <v>9667033.7028817832</v>
      </c>
      <c r="AF16" s="206" t="s">
        <v>3</v>
      </c>
      <c r="AG16" s="206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/>
      <c r="F17" s="143"/>
      <c r="G17" s="143"/>
      <c r="H17" s="143"/>
      <c r="I17" s="143"/>
      <c r="J17" s="143"/>
      <c r="K17" s="143"/>
      <c r="L17" s="143">
        <v>241675.84257204458</v>
      </c>
      <c r="M17" s="143">
        <v>241675.84257204458</v>
      </c>
      <c r="N17" s="143">
        <v>241675.84257204458</v>
      </c>
      <c r="O17" s="143">
        <v>241675.84257204458</v>
      </c>
      <c r="P17" s="143">
        <v>241675.84257204458</v>
      </c>
      <c r="Q17" s="143">
        <v>241675.84257204458</v>
      </c>
      <c r="R17" s="143">
        <v>241675.84257204458</v>
      </c>
      <c r="S17" s="143">
        <v>241675.84257204458</v>
      </c>
      <c r="T17" s="143">
        <v>241675.84257204458</v>
      </c>
      <c r="U17" s="143">
        <v>241675.84257204458</v>
      </c>
      <c r="V17" s="143"/>
      <c r="W17" s="143"/>
      <c r="X17" s="143"/>
      <c r="Y17" s="143"/>
      <c r="Z17" s="143"/>
      <c r="AA17" s="143"/>
      <c r="AB17" s="143"/>
      <c r="AC17" s="153">
        <v>9667033.7028817832</v>
      </c>
      <c r="AF17" s="206" t="s">
        <v>2</v>
      </c>
      <c r="AG17" s="206">
        <v>2</v>
      </c>
    </row>
    <row r="18" spans="1:33" ht="15.75" thickBot="1" x14ac:dyDescent="0.25">
      <c r="A18" s="192"/>
      <c r="B18" s="195"/>
      <c r="C18" s="112" t="s">
        <v>34</v>
      </c>
      <c r="D18" s="113">
        <v>29</v>
      </c>
      <c r="E18" s="109"/>
      <c r="F18" s="109"/>
      <c r="G18" s="109"/>
      <c r="H18" s="109"/>
      <c r="I18" s="109"/>
      <c r="J18" s="109"/>
      <c r="K18" s="109"/>
      <c r="L18" s="109">
        <v>7008599.4345892929</v>
      </c>
      <c r="M18" s="109">
        <v>7008599.4345892929</v>
      </c>
      <c r="N18" s="109">
        <v>7008599.4345892929</v>
      </c>
      <c r="O18" s="109">
        <v>7008599.4345892929</v>
      </c>
      <c r="P18" s="109">
        <v>7008599.4345892929</v>
      </c>
      <c r="Q18" s="109">
        <v>7008599.4345892929</v>
      </c>
      <c r="R18" s="109">
        <v>7008599.4345892929</v>
      </c>
      <c r="S18" s="109">
        <v>7008599.4345892929</v>
      </c>
      <c r="T18" s="109">
        <v>7008599.4345892929</v>
      </c>
      <c r="U18" s="109">
        <v>7008599.4345892929</v>
      </c>
      <c r="V18" s="109"/>
      <c r="W18" s="109"/>
      <c r="X18" s="109"/>
      <c r="Y18" s="109"/>
      <c r="Z18" s="109"/>
      <c r="AA18" s="109"/>
      <c r="AB18" s="142"/>
      <c r="AC18" s="152">
        <v>70085994.345892936</v>
      </c>
      <c r="AD18" s="152"/>
    </row>
    <row r="19" spans="1:33" ht="15" x14ac:dyDescent="0.2">
      <c r="A19" s="193">
        <v>46813</v>
      </c>
      <c r="B19" s="202">
        <v>74178691.996171057</v>
      </c>
      <c r="C19" s="94" t="s">
        <v>35</v>
      </c>
      <c r="D19" s="95">
        <v>22</v>
      </c>
      <c r="E19" s="148"/>
      <c r="F19" s="149"/>
      <c r="G19" s="149"/>
      <c r="H19" s="149"/>
      <c r="I19" s="149"/>
      <c r="J19" s="149"/>
      <c r="K19" s="149"/>
      <c r="L19" s="149">
        <v>239286.10321345503</v>
      </c>
      <c r="M19" s="149">
        <v>239286.10321345503</v>
      </c>
      <c r="N19" s="149">
        <v>239286.10321345503</v>
      </c>
      <c r="O19" s="149">
        <v>239286.10321345503</v>
      </c>
      <c r="P19" s="149">
        <v>239286.10321345503</v>
      </c>
      <c r="Q19" s="149">
        <v>239286.10321345503</v>
      </c>
      <c r="R19" s="149">
        <v>239286.10321345503</v>
      </c>
      <c r="S19" s="149">
        <v>239286.10321345503</v>
      </c>
      <c r="T19" s="149">
        <v>239286.10321345503</v>
      </c>
      <c r="U19" s="149">
        <v>239286.10321345503</v>
      </c>
      <c r="V19" s="149"/>
      <c r="W19" s="149"/>
      <c r="X19" s="149"/>
      <c r="Y19" s="149"/>
      <c r="Z19" s="149"/>
      <c r="AA19" s="149"/>
      <c r="AB19" s="149"/>
      <c r="AC19" s="151">
        <v>52642942.706960104</v>
      </c>
      <c r="AF19" s="206" t="s">
        <v>1</v>
      </c>
      <c r="AG19" s="206">
        <v>3</v>
      </c>
    </row>
    <row r="20" spans="1:33" ht="15" x14ac:dyDescent="0.2">
      <c r="A20" s="191"/>
      <c r="B20" s="194"/>
      <c r="C20" s="100" t="s">
        <v>36</v>
      </c>
      <c r="D20" s="101">
        <v>4</v>
      </c>
      <c r="E20" s="145"/>
      <c r="F20" s="146"/>
      <c r="G20" s="146"/>
      <c r="H20" s="146"/>
      <c r="I20" s="146"/>
      <c r="J20" s="146"/>
      <c r="K20" s="146"/>
      <c r="L20" s="146">
        <v>239286.10321345503</v>
      </c>
      <c r="M20" s="146">
        <v>239286.10321345503</v>
      </c>
      <c r="N20" s="146">
        <v>239286.10321345503</v>
      </c>
      <c r="O20" s="146">
        <v>239286.10321345503</v>
      </c>
      <c r="P20" s="146">
        <v>239286.10321345503</v>
      </c>
      <c r="Q20" s="146">
        <v>239286.10321345503</v>
      </c>
      <c r="R20" s="146">
        <v>239286.10321345503</v>
      </c>
      <c r="S20" s="146">
        <v>239286.10321345503</v>
      </c>
      <c r="T20" s="146">
        <v>239286.10321345503</v>
      </c>
      <c r="U20" s="146">
        <v>239286.10321345503</v>
      </c>
      <c r="V20" s="146"/>
      <c r="W20" s="146"/>
      <c r="X20" s="146"/>
      <c r="Y20" s="146"/>
      <c r="Z20" s="146"/>
      <c r="AA20" s="146"/>
      <c r="AB20" s="146"/>
      <c r="AC20" s="152">
        <v>9571444.1285382006</v>
      </c>
      <c r="AF20" s="206" t="s">
        <v>3</v>
      </c>
      <c r="AG20" s="206">
        <v>3</v>
      </c>
    </row>
    <row r="21" spans="1:33" ht="15" x14ac:dyDescent="0.2">
      <c r="A21" s="191"/>
      <c r="B21" s="194"/>
      <c r="C21" s="106" t="s">
        <v>37</v>
      </c>
      <c r="D21" s="107">
        <v>5</v>
      </c>
      <c r="E21" s="143"/>
      <c r="F21" s="143"/>
      <c r="G21" s="143"/>
      <c r="H21" s="143"/>
      <c r="I21" s="143"/>
      <c r="J21" s="143"/>
      <c r="K21" s="143"/>
      <c r="L21" s="143">
        <v>239286.10321345503</v>
      </c>
      <c r="M21" s="143">
        <v>239286.10321345503</v>
      </c>
      <c r="N21" s="143">
        <v>239286.10321345503</v>
      </c>
      <c r="O21" s="143">
        <v>239286.10321345503</v>
      </c>
      <c r="P21" s="143">
        <v>239286.10321345503</v>
      </c>
      <c r="Q21" s="143">
        <v>239286.10321345503</v>
      </c>
      <c r="R21" s="143">
        <v>239286.10321345503</v>
      </c>
      <c r="S21" s="143">
        <v>239286.10321345503</v>
      </c>
      <c r="T21" s="143">
        <v>239286.10321345503</v>
      </c>
      <c r="U21" s="143">
        <v>239286.10321345503</v>
      </c>
      <c r="V21" s="143"/>
      <c r="W21" s="143"/>
      <c r="X21" s="143"/>
      <c r="Y21" s="143"/>
      <c r="Z21" s="143"/>
      <c r="AA21" s="143"/>
      <c r="AB21" s="143"/>
      <c r="AC21" s="153">
        <v>11964305.16067275</v>
      </c>
      <c r="AF21" s="206" t="s">
        <v>2</v>
      </c>
      <c r="AG21" s="206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/>
      <c r="F22" s="109"/>
      <c r="G22" s="109"/>
      <c r="H22" s="109"/>
      <c r="I22" s="109"/>
      <c r="J22" s="109"/>
      <c r="K22" s="109"/>
      <c r="L22" s="109">
        <v>7417869.1996171055</v>
      </c>
      <c r="M22" s="109">
        <v>7417869.1996171055</v>
      </c>
      <c r="N22" s="109">
        <v>7417869.1996171055</v>
      </c>
      <c r="O22" s="109">
        <v>7417869.1996171055</v>
      </c>
      <c r="P22" s="109">
        <v>7417869.1996171055</v>
      </c>
      <c r="Q22" s="109">
        <v>7417869.1996171055</v>
      </c>
      <c r="R22" s="109">
        <v>7417869.1996171055</v>
      </c>
      <c r="S22" s="109">
        <v>7417869.1996171055</v>
      </c>
      <c r="T22" s="109">
        <v>7417869.1996171055</v>
      </c>
      <c r="U22" s="109">
        <v>7417869.1996171055</v>
      </c>
      <c r="V22" s="109"/>
      <c r="W22" s="109"/>
      <c r="X22" s="109"/>
      <c r="Y22" s="109"/>
      <c r="Z22" s="109"/>
      <c r="AA22" s="109"/>
      <c r="AB22" s="142"/>
      <c r="AC22" s="152">
        <v>74178691.996171057</v>
      </c>
      <c r="AD22" s="152"/>
    </row>
    <row r="23" spans="1:33" ht="15" x14ac:dyDescent="0.2">
      <c r="A23" s="193">
        <v>46844</v>
      </c>
      <c r="B23" s="202">
        <v>70929888.270237625</v>
      </c>
      <c r="C23" s="94" t="s">
        <v>35</v>
      </c>
      <c r="D23" s="95">
        <v>18</v>
      </c>
      <c r="E23" s="148"/>
      <c r="F23" s="149"/>
      <c r="G23" s="149"/>
      <c r="H23" s="149"/>
      <c r="I23" s="149"/>
      <c r="J23" s="149"/>
      <c r="K23" s="149"/>
      <c r="L23" s="149">
        <v>236432.96090079212</v>
      </c>
      <c r="M23" s="149">
        <v>236432.96090079212</v>
      </c>
      <c r="N23" s="149">
        <v>236432.96090079212</v>
      </c>
      <c r="O23" s="149">
        <v>236432.96090079212</v>
      </c>
      <c r="P23" s="149">
        <v>236432.96090079212</v>
      </c>
      <c r="Q23" s="149">
        <v>236432.96090079212</v>
      </c>
      <c r="R23" s="149">
        <v>236432.96090079212</v>
      </c>
      <c r="S23" s="149">
        <v>236432.96090079212</v>
      </c>
      <c r="T23" s="149">
        <v>236432.96090079212</v>
      </c>
      <c r="U23" s="149">
        <v>236432.96090079212</v>
      </c>
      <c r="V23" s="149"/>
      <c r="W23" s="149"/>
      <c r="X23" s="149"/>
      <c r="Y23" s="149"/>
      <c r="Z23" s="149"/>
      <c r="AA23" s="149"/>
      <c r="AB23" s="149"/>
      <c r="AC23" s="151">
        <v>42557932.962142579</v>
      </c>
      <c r="AF23" s="206" t="s">
        <v>1</v>
      </c>
      <c r="AG23" s="206">
        <v>4</v>
      </c>
    </row>
    <row r="24" spans="1:33" ht="15" x14ac:dyDescent="0.2">
      <c r="A24" s="191"/>
      <c r="B24" s="194"/>
      <c r="C24" s="100" t="s">
        <v>36</v>
      </c>
      <c r="D24" s="101">
        <v>5</v>
      </c>
      <c r="E24" s="145"/>
      <c r="F24" s="146"/>
      <c r="G24" s="146"/>
      <c r="H24" s="146"/>
      <c r="I24" s="146"/>
      <c r="J24" s="146"/>
      <c r="K24" s="146"/>
      <c r="L24" s="146">
        <v>236432.96090079212</v>
      </c>
      <c r="M24" s="146">
        <v>236432.96090079212</v>
      </c>
      <c r="N24" s="146">
        <v>236432.96090079212</v>
      </c>
      <c r="O24" s="146">
        <v>236432.96090079212</v>
      </c>
      <c r="P24" s="146">
        <v>236432.96090079212</v>
      </c>
      <c r="Q24" s="146">
        <v>236432.96090079212</v>
      </c>
      <c r="R24" s="146">
        <v>236432.96090079212</v>
      </c>
      <c r="S24" s="146">
        <v>236432.96090079212</v>
      </c>
      <c r="T24" s="146">
        <v>236432.96090079212</v>
      </c>
      <c r="U24" s="146">
        <v>236432.96090079212</v>
      </c>
      <c r="V24" s="146"/>
      <c r="W24" s="146"/>
      <c r="X24" s="146"/>
      <c r="Y24" s="146"/>
      <c r="Z24" s="146"/>
      <c r="AA24" s="146"/>
      <c r="AB24" s="146"/>
      <c r="AC24" s="152">
        <v>11821648.045039605</v>
      </c>
      <c r="AF24" s="206" t="s">
        <v>3</v>
      </c>
      <c r="AG24" s="206">
        <v>4</v>
      </c>
    </row>
    <row r="25" spans="1:33" ht="15" x14ac:dyDescent="0.2">
      <c r="A25" s="191"/>
      <c r="B25" s="194"/>
      <c r="C25" s="106" t="s">
        <v>37</v>
      </c>
      <c r="D25" s="107">
        <v>7</v>
      </c>
      <c r="E25" s="143"/>
      <c r="F25" s="143"/>
      <c r="G25" s="143"/>
      <c r="H25" s="143"/>
      <c r="I25" s="143"/>
      <c r="J25" s="143"/>
      <c r="K25" s="143"/>
      <c r="L25" s="143">
        <v>236432.96090079212</v>
      </c>
      <c r="M25" s="143">
        <v>236432.96090079212</v>
      </c>
      <c r="N25" s="143">
        <v>236432.96090079212</v>
      </c>
      <c r="O25" s="143">
        <v>236432.96090079212</v>
      </c>
      <c r="P25" s="143">
        <v>236432.96090079212</v>
      </c>
      <c r="Q25" s="143">
        <v>236432.96090079212</v>
      </c>
      <c r="R25" s="143">
        <v>236432.96090079212</v>
      </c>
      <c r="S25" s="143">
        <v>236432.96090079212</v>
      </c>
      <c r="T25" s="143">
        <v>236432.96090079212</v>
      </c>
      <c r="U25" s="143">
        <v>236432.96090079212</v>
      </c>
      <c r="V25" s="143"/>
      <c r="W25" s="143"/>
      <c r="X25" s="143"/>
      <c r="Y25" s="143"/>
      <c r="Z25" s="143"/>
      <c r="AA25" s="143"/>
      <c r="AB25" s="143"/>
      <c r="AC25" s="153">
        <v>16550307.263055447</v>
      </c>
      <c r="AF25" s="206" t="s">
        <v>2</v>
      </c>
      <c r="AG25" s="206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/>
      <c r="F26" s="109"/>
      <c r="G26" s="109"/>
      <c r="H26" s="109"/>
      <c r="I26" s="109"/>
      <c r="J26" s="109"/>
      <c r="K26" s="109"/>
      <c r="L26" s="109">
        <v>7092988.8270237632</v>
      </c>
      <c r="M26" s="109">
        <v>7092988.8270237632</v>
      </c>
      <c r="N26" s="109">
        <v>7092988.8270237632</v>
      </c>
      <c r="O26" s="109">
        <v>7092988.8270237632</v>
      </c>
      <c r="P26" s="109">
        <v>7092988.8270237632</v>
      </c>
      <c r="Q26" s="109">
        <v>7092988.8270237632</v>
      </c>
      <c r="R26" s="109">
        <v>7092988.8270237632</v>
      </c>
      <c r="S26" s="109">
        <v>7092988.8270237632</v>
      </c>
      <c r="T26" s="109">
        <v>7092988.8270237632</v>
      </c>
      <c r="U26" s="109">
        <v>7092988.8270237632</v>
      </c>
      <c r="V26" s="109"/>
      <c r="W26" s="109"/>
      <c r="X26" s="109"/>
      <c r="Y26" s="109"/>
      <c r="Z26" s="109"/>
      <c r="AA26" s="109"/>
      <c r="AB26" s="142"/>
      <c r="AC26" s="152">
        <v>70929888.270237625</v>
      </c>
      <c r="AD26" s="152"/>
    </row>
    <row r="27" spans="1:33" ht="15" x14ac:dyDescent="0.2">
      <c r="A27" s="193">
        <v>46874</v>
      </c>
      <c r="B27" s="202">
        <v>73579958.000614762</v>
      </c>
      <c r="C27" s="94" t="s">
        <v>35</v>
      </c>
      <c r="D27" s="95">
        <v>21</v>
      </c>
      <c r="E27" s="148"/>
      <c r="F27" s="149"/>
      <c r="G27" s="149"/>
      <c r="H27" s="149"/>
      <c r="I27" s="149"/>
      <c r="J27" s="149"/>
      <c r="K27" s="149"/>
      <c r="L27" s="149">
        <v>237354.70322778949</v>
      </c>
      <c r="M27" s="149">
        <v>237354.70322778949</v>
      </c>
      <c r="N27" s="149">
        <v>237354.70322778949</v>
      </c>
      <c r="O27" s="149">
        <v>237354.70322778949</v>
      </c>
      <c r="P27" s="149">
        <v>237354.70322778949</v>
      </c>
      <c r="Q27" s="149">
        <v>237354.70322778949</v>
      </c>
      <c r="R27" s="149">
        <v>237354.70322778949</v>
      </c>
      <c r="S27" s="149">
        <v>237354.70322778949</v>
      </c>
      <c r="T27" s="149">
        <v>237354.70322778949</v>
      </c>
      <c r="U27" s="149">
        <v>237354.70322778949</v>
      </c>
      <c r="V27" s="149"/>
      <c r="W27" s="149"/>
      <c r="X27" s="149"/>
      <c r="Y27" s="149"/>
      <c r="Z27" s="149"/>
      <c r="AA27" s="149"/>
      <c r="AB27" s="149"/>
      <c r="AC27" s="151">
        <v>49844487.677835807</v>
      </c>
      <c r="AF27" s="206" t="s">
        <v>1</v>
      </c>
      <c r="AG27" s="206">
        <v>5</v>
      </c>
    </row>
    <row r="28" spans="1:33" ht="15" x14ac:dyDescent="0.2">
      <c r="A28" s="191"/>
      <c r="B28" s="194"/>
      <c r="C28" s="100" t="s">
        <v>36</v>
      </c>
      <c r="D28" s="101">
        <v>4</v>
      </c>
      <c r="E28" s="145"/>
      <c r="F28" s="146"/>
      <c r="G28" s="146"/>
      <c r="H28" s="146"/>
      <c r="I28" s="146"/>
      <c r="J28" s="146"/>
      <c r="K28" s="146"/>
      <c r="L28" s="146">
        <v>237354.70322778949</v>
      </c>
      <c r="M28" s="146">
        <v>237354.70322778949</v>
      </c>
      <c r="N28" s="146">
        <v>237354.70322778949</v>
      </c>
      <c r="O28" s="146">
        <v>237354.70322778949</v>
      </c>
      <c r="P28" s="146">
        <v>237354.70322778949</v>
      </c>
      <c r="Q28" s="146">
        <v>237354.70322778949</v>
      </c>
      <c r="R28" s="146">
        <v>237354.70322778949</v>
      </c>
      <c r="S28" s="146">
        <v>237354.70322778949</v>
      </c>
      <c r="T28" s="146">
        <v>237354.70322778949</v>
      </c>
      <c r="U28" s="146">
        <v>237354.70322778949</v>
      </c>
      <c r="V28" s="146"/>
      <c r="W28" s="146"/>
      <c r="X28" s="146"/>
      <c r="Y28" s="146"/>
      <c r="Z28" s="146"/>
      <c r="AA28" s="146"/>
      <c r="AB28" s="146"/>
      <c r="AC28" s="152">
        <v>9494188.1291115824</v>
      </c>
      <c r="AF28" s="206" t="s">
        <v>3</v>
      </c>
      <c r="AG28" s="206">
        <v>5</v>
      </c>
    </row>
    <row r="29" spans="1:33" ht="15" x14ac:dyDescent="0.2">
      <c r="A29" s="191"/>
      <c r="B29" s="194"/>
      <c r="C29" s="106" t="s">
        <v>37</v>
      </c>
      <c r="D29" s="107">
        <v>6</v>
      </c>
      <c r="E29" s="143"/>
      <c r="F29" s="143"/>
      <c r="G29" s="143"/>
      <c r="H29" s="143"/>
      <c r="I29" s="143"/>
      <c r="J29" s="143"/>
      <c r="K29" s="143"/>
      <c r="L29" s="143">
        <v>237354.70322778949</v>
      </c>
      <c r="M29" s="143">
        <v>237354.70322778949</v>
      </c>
      <c r="N29" s="143">
        <v>237354.70322778949</v>
      </c>
      <c r="O29" s="143">
        <v>237354.70322778949</v>
      </c>
      <c r="P29" s="143">
        <v>237354.70322778949</v>
      </c>
      <c r="Q29" s="143">
        <v>237354.70322778949</v>
      </c>
      <c r="R29" s="143">
        <v>237354.70322778949</v>
      </c>
      <c r="S29" s="143">
        <v>237354.70322778949</v>
      </c>
      <c r="T29" s="143">
        <v>237354.70322778949</v>
      </c>
      <c r="U29" s="143">
        <v>237354.70322778949</v>
      </c>
      <c r="V29" s="143"/>
      <c r="W29" s="143"/>
      <c r="X29" s="143"/>
      <c r="Y29" s="143"/>
      <c r="Z29" s="143"/>
      <c r="AA29" s="143"/>
      <c r="AB29" s="143"/>
      <c r="AC29" s="153">
        <v>14241282.193667375</v>
      </c>
      <c r="AF29" s="206" t="s">
        <v>2</v>
      </c>
      <c r="AG29" s="206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/>
      <c r="F30" s="109"/>
      <c r="G30" s="109"/>
      <c r="H30" s="109"/>
      <c r="I30" s="109"/>
      <c r="J30" s="109"/>
      <c r="K30" s="109"/>
      <c r="L30" s="109">
        <v>7357995.8000614736</v>
      </c>
      <c r="M30" s="109">
        <v>7357995.8000614736</v>
      </c>
      <c r="N30" s="109">
        <v>7357995.8000614736</v>
      </c>
      <c r="O30" s="109">
        <v>7357995.8000614736</v>
      </c>
      <c r="P30" s="109">
        <v>7357995.8000614736</v>
      </c>
      <c r="Q30" s="109">
        <v>7357995.8000614736</v>
      </c>
      <c r="R30" s="109">
        <v>7357995.8000614736</v>
      </c>
      <c r="S30" s="109">
        <v>7357995.8000614736</v>
      </c>
      <c r="T30" s="109">
        <v>7357995.8000614736</v>
      </c>
      <c r="U30" s="109">
        <v>7357995.8000614736</v>
      </c>
      <c r="V30" s="109"/>
      <c r="W30" s="109"/>
      <c r="X30" s="109"/>
      <c r="Y30" s="109"/>
      <c r="Z30" s="109"/>
      <c r="AA30" s="109"/>
      <c r="AB30" s="142"/>
      <c r="AC30" s="152">
        <v>73579958.000614762</v>
      </c>
      <c r="AD30" s="152"/>
    </row>
    <row r="31" spans="1:33" ht="15" x14ac:dyDescent="0.2">
      <c r="A31" s="193">
        <v>46905</v>
      </c>
      <c r="B31" s="202">
        <v>70351789.919947505</v>
      </c>
      <c r="C31" s="94" t="s">
        <v>35</v>
      </c>
      <c r="D31" s="95">
        <v>20</v>
      </c>
      <c r="E31" s="148"/>
      <c r="F31" s="149"/>
      <c r="G31" s="149"/>
      <c r="H31" s="149"/>
      <c r="I31" s="149"/>
      <c r="J31" s="149"/>
      <c r="K31" s="149"/>
      <c r="L31" s="149">
        <v>234505.96639982495</v>
      </c>
      <c r="M31" s="149">
        <v>234505.96639982495</v>
      </c>
      <c r="N31" s="149">
        <v>234505.96639982495</v>
      </c>
      <c r="O31" s="149">
        <v>234505.96639982495</v>
      </c>
      <c r="P31" s="149">
        <v>234505.96639982495</v>
      </c>
      <c r="Q31" s="149">
        <v>234505.96639982495</v>
      </c>
      <c r="R31" s="149">
        <v>234505.96639982495</v>
      </c>
      <c r="S31" s="149">
        <v>234505.96639982495</v>
      </c>
      <c r="T31" s="149">
        <v>234505.96639982495</v>
      </c>
      <c r="U31" s="149">
        <v>234505.96639982495</v>
      </c>
      <c r="V31" s="149"/>
      <c r="W31" s="149"/>
      <c r="X31" s="149"/>
      <c r="Y31" s="149"/>
      <c r="Z31" s="149"/>
      <c r="AA31" s="149"/>
      <c r="AB31" s="149"/>
      <c r="AC31" s="151">
        <v>46901193.279964998</v>
      </c>
      <c r="AF31" s="206" t="s">
        <v>1</v>
      </c>
      <c r="AG31" s="206">
        <v>6</v>
      </c>
    </row>
    <row r="32" spans="1:33" ht="15" x14ac:dyDescent="0.2">
      <c r="A32" s="191"/>
      <c r="B32" s="194"/>
      <c r="C32" s="100" t="s">
        <v>36</v>
      </c>
      <c r="D32" s="101">
        <v>4</v>
      </c>
      <c r="E32" s="145"/>
      <c r="F32" s="146"/>
      <c r="G32" s="146"/>
      <c r="H32" s="146"/>
      <c r="I32" s="146"/>
      <c r="J32" s="146"/>
      <c r="K32" s="146"/>
      <c r="L32" s="146">
        <v>234505.96639982495</v>
      </c>
      <c r="M32" s="146">
        <v>234505.96639982495</v>
      </c>
      <c r="N32" s="146">
        <v>234505.96639982495</v>
      </c>
      <c r="O32" s="146">
        <v>234505.96639982495</v>
      </c>
      <c r="P32" s="146">
        <v>234505.96639982495</v>
      </c>
      <c r="Q32" s="146">
        <v>234505.96639982495</v>
      </c>
      <c r="R32" s="146">
        <v>234505.96639982495</v>
      </c>
      <c r="S32" s="146">
        <v>234505.96639982495</v>
      </c>
      <c r="T32" s="146">
        <v>234505.96639982495</v>
      </c>
      <c r="U32" s="146">
        <v>234505.96639982495</v>
      </c>
      <c r="V32" s="146"/>
      <c r="W32" s="146"/>
      <c r="X32" s="146"/>
      <c r="Y32" s="146"/>
      <c r="Z32" s="146"/>
      <c r="AA32" s="146"/>
      <c r="AB32" s="146"/>
      <c r="AC32" s="152">
        <v>9380238.6559929997</v>
      </c>
      <c r="AF32" s="206" t="s">
        <v>3</v>
      </c>
      <c r="AG32" s="206">
        <v>6</v>
      </c>
    </row>
    <row r="33" spans="1:33" ht="15" x14ac:dyDescent="0.2">
      <c r="A33" s="191"/>
      <c r="B33" s="194"/>
      <c r="C33" s="106" t="s">
        <v>37</v>
      </c>
      <c r="D33" s="107">
        <v>6</v>
      </c>
      <c r="E33" s="143"/>
      <c r="F33" s="143"/>
      <c r="G33" s="143"/>
      <c r="H33" s="143"/>
      <c r="I33" s="143"/>
      <c r="J33" s="143"/>
      <c r="K33" s="143"/>
      <c r="L33" s="143">
        <v>234505.96639982495</v>
      </c>
      <c r="M33" s="143">
        <v>234505.96639982495</v>
      </c>
      <c r="N33" s="143">
        <v>234505.96639982495</v>
      </c>
      <c r="O33" s="143">
        <v>234505.96639982495</v>
      </c>
      <c r="P33" s="143">
        <v>234505.96639982495</v>
      </c>
      <c r="Q33" s="143">
        <v>234505.96639982495</v>
      </c>
      <c r="R33" s="143">
        <v>234505.96639982495</v>
      </c>
      <c r="S33" s="143">
        <v>234505.96639982495</v>
      </c>
      <c r="T33" s="143">
        <v>234505.96639982495</v>
      </c>
      <c r="U33" s="143">
        <v>234505.96639982495</v>
      </c>
      <c r="V33" s="143"/>
      <c r="W33" s="143"/>
      <c r="X33" s="143"/>
      <c r="Y33" s="143"/>
      <c r="Z33" s="143"/>
      <c r="AA33" s="143"/>
      <c r="AB33" s="143"/>
      <c r="AC33" s="153">
        <v>14070357.9839895</v>
      </c>
      <c r="AF33" s="206" t="s">
        <v>2</v>
      </c>
      <c r="AG33" s="206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/>
      <c r="F34" s="109"/>
      <c r="G34" s="109"/>
      <c r="H34" s="109"/>
      <c r="I34" s="109"/>
      <c r="J34" s="109"/>
      <c r="K34" s="109"/>
      <c r="L34" s="109">
        <v>7035178.9919947479</v>
      </c>
      <c r="M34" s="109">
        <v>7035178.9919947479</v>
      </c>
      <c r="N34" s="109">
        <v>7035178.9919947479</v>
      </c>
      <c r="O34" s="109">
        <v>7035178.9919947479</v>
      </c>
      <c r="P34" s="109">
        <v>7035178.9919947479</v>
      </c>
      <c r="Q34" s="109">
        <v>7035178.9919947479</v>
      </c>
      <c r="R34" s="109">
        <v>7035178.9919947479</v>
      </c>
      <c r="S34" s="109">
        <v>7035178.9919947479</v>
      </c>
      <c r="T34" s="109">
        <v>7035178.9919947479</v>
      </c>
      <c r="U34" s="109">
        <v>7035178.9919947479</v>
      </c>
      <c r="V34" s="109"/>
      <c r="W34" s="109"/>
      <c r="X34" s="109"/>
      <c r="Y34" s="109"/>
      <c r="Z34" s="109"/>
      <c r="AA34" s="109"/>
      <c r="AB34" s="142"/>
      <c r="AC34" s="152">
        <v>70351789.919947505</v>
      </c>
      <c r="AD34" s="152"/>
    </row>
    <row r="35" spans="1:33" ht="15" x14ac:dyDescent="0.2">
      <c r="A35" s="193">
        <v>46935</v>
      </c>
      <c r="B35" s="202">
        <v>72452012.729135931</v>
      </c>
      <c r="C35" s="94" t="s">
        <v>35</v>
      </c>
      <c r="D35" s="95">
        <v>19</v>
      </c>
      <c r="E35" s="148"/>
      <c r="F35" s="149"/>
      <c r="G35" s="149"/>
      <c r="H35" s="149"/>
      <c r="I35" s="149"/>
      <c r="J35" s="149"/>
      <c r="K35" s="149"/>
      <c r="L35" s="149">
        <v>233716.17009398688</v>
      </c>
      <c r="M35" s="149">
        <v>233716.17009398688</v>
      </c>
      <c r="N35" s="149">
        <v>233716.17009398688</v>
      </c>
      <c r="O35" s="149">
        <v>233716.17009398688</v>
      </c>
      <c r="P35" s="149">
        <v>233716.17009398688</v>
      </c>
      <c r="Q35" s="149">
        <v>233716.17009398688</v>
      </c>
      <c r="R35" s="149">
        <v>233716.17009398688</v>
      </c>
      <c r="S35" s="149">
        <v>233716.17009398688</v>
      </c>
      <c r="T35" s="149">
        <v>233716.17009398688</v>
      </c>
      <c r="U35" s="149">
        <v>233716.17009398688</v>
      </c>
      <c r="V35" s="149"/>
      <c r="W35" s="149"/>
      <c r="X35" s="149"/>
      <c r="Y35" s="149"/>
      <c r="Z35" s="149"/>
      <c r="AA35" s="149"/>
      <c r="AB35" s="149"/>
      <c r="AC35" s="151">
        <v>44406072.317857504</v>
      </c>
      <c r="AF35" s="206" t="s">
        <v>1</v>
      </c>
      <c r="AG35" s="206">
        <v>7</v>
      </c>
    </row>
    <row r="36" spans="1:33" ht="15" x14ac:dyDescent="0.2">
      <c r="A36" s="191"/>
      <c r="B36" s="194"/>
      <c r="C36" s="100" t="s">
        <v>36</v>
      </c>
      <c r="D36" s="101">
        <v>5</v>
      </c>
      <c r="E36" s="145"/>
      <c r="F36" s="146"/>
      <c r="G36" s="146"/>
      <c r="H36" s="146"/>
      <c r="I36" s="146"/>
      <c r="J36" s="146"/>
      <c r="K36" s="146"/>
      <c r="L36" s="146">
        <v>233716.17009398688</v>
      </c>
      <c r="M36" s="146">
        <v>233716.17009398688</v>
      </c>
      <c r="N36" s="146">
        <v>233716.17009398688</v>
      </c>
      <c r="O36" s="146">
        <v>233716.17009398688</v>
      </c>
      <c r="P36" s="146">
        <v>233716.17009398688</v>
      </c>
      <c r="Q36" s="146">
        <v>233716.17009398688</v>
      </c>
      <c r="R36" s="146">
        <v>233716.17009398688</v>
      </c>
      <c r="S36" s="146">
        <v>233716.17009398688</v>
      </c>
      <c r="T36" s="146">
        <v>233716.17009398688</v>
      </c>
      <c r="U36" s="146">
        <v>233716.17009398688</v>
      </c>
      <c r="V36" s="146"/>
      <c r="W36" s="146"/>
      <c r="X36" s="146"/>
      <c r="Y36" s="146"/>
      <c r="Z36" s="146"/>
      <c r="AA36" s="146"/>
      <c r="AB36" s="146"/>
      <c r="AC36" s="152">
        <v>11685808.504699342</v>
      </c>
      <c r="AF36" s="206" t="s">
        <v>3</v>
      </c>
      <c r="AG36" s="206">
        <v>7</v>
      </c>
    </row>
    <row r="37" spans="1:33" ht="15" x14ac:dyDescent="0.2">
      <c r="A37" s="191"/>
      <c r="B37" s="194"/>
      <c r="C37" s="106" t="s">
        <v>37</v>
      </c>
      <c r="D37" s="107">
        <v>7</v>
      </c>
      <c r="E37" s="143"/>
      <c r="F37" s="143"/>
      <c r="G37" s="143"/>
      <c r="H37" s="143"/>
      <c r="I37" s="143"/>
      <c r="J37" s="143"/>
      <c r="K37" s="143"/>
      <c r="L37" s="143">
        <v>233716.17009398688</v>
      </c>
      <c r="M37" s="143">
        <v>233716.17009398688</v>
      </c>
      <c r="N37" s="143">
        <v>233716.17009398688</v>
      </c>
      <c r="O37" s="143">
        <v>233716.17009398688</v>
      </c>
      <c r="P37" s="143">
        <v>233716.17009398688</v>
      </c>
      <c r="Q37" s="143">
        <v>233716.17009398688</v>
      </c>
      <c r="R37" s="143">
        <v>233716.17009398688</v>
      </c>
      <c r="S37" s="143">
        <v>233716.17009398688</v>
      </c>
      <c r="T37" s="143">
        <v>233716.17009398688</v>
      </c>
      <c r="U37" s="143">
        <v>233716.17009398688</v>
      </c>
      <c r="V37" s="143"/>
      <c r="W37" s="143"/>
      <c r="X37" s="143"/>
      <c r="Y37" s="143"/>
      <c r="Z37" s="143"/>
      <c r="AA37" s="143"/>
      <c r="AB37" s="143"/>
      <c r="AC37" s="153">
        <v>16360131.906579081</v>
      </c>
      <c r="AF37" s="206" t="s">
        <v>2</v>
      </c>
      <c r="AG37" s="206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/>
      <c r="F38" s="109"/>
      <c r="G38" s="109"/>
      <c r="H38" s="109"/>
      <c r="I38" s="109"/>
      <c r="J38" s="109"/>
      <c r="K38" s="109"/>
      <c r="L38" s="109">
        <v>7245201.2729135938</v>
      </c>
      <c r="M38" s="109">
        <v>7245201.2729135938</v>
      </c>
      <c r="N38" s="109">
        <v>7245201.2729135938</v>
      </c>
      <c r="O38" s="109">
        <v>7245201.2729135938</v>
      </c>
      <c r="P38" s="109">
        <v>7245201.2729135938</v>
      </c>
      <c r="Q38" s="109">
        <v>7245201.2729135938</v>
      </c>
      <c r="R38" s="109">
        <v>7245201.2729135938</v>
      </c>
      <c r="S38" s="109">
        <v>7245201.2729135938</v>
      </c>
      <c r="T38" s="109">
        <v>7245201.2729135938</v>
      </c>
      <c r="U38" s="109">
        <v>7245201.2729135938</v>
      </c>
      <c r="V38" s="109"/>
      <c r="W38" s="109"/>
      <c r="X38" s="109"/>
      <c r="Y38" s="109"/>
      <c r="Z38" s="109"/>
      <c r="AA38" s="109"/>
      <c r="AB38" s="142"/>
      <c r="AC38" s="152">
        <v>72452012.729135931</v>
      </c>
      <c r="AD38" s="152"/>
    </row>
    <row r="39" spans="1:33" ht="15" x14ac:dyDescent="0.2">
      <c r="A39" s="193">
        <v>46966</v>
      </c>
      <c r="B39" s="202">
        <v>72772659.575296894</v>
      </c>
      <c r="C39" s="94" t="s">
        <v>35</v>
      </c>
      <c r="D39" s="95">
        <v>21</v>
      </c>
      <c r="E39" s="148"/>
      <c r="F39" s="149"/>
      <c r="G39" s="149"/>
      <c r="H39" s="149"/>
      <c r="I39" s="149"/>
      <c r="J39" s="149"/>
      <c r="K39" s="149"/>
      <c r="L39" s="149">
        <v>234750.51475902219</v>
      </c>
      <c r="M39" s="149">
        <v>234750.51475902219</v>
      </c>
      <c r="N39" s="149">
        <v>234750.51475902219</v>
      </c>
      <c r="O39" s="149">
        <v>234750.51475902219</v>
      </c>
      <c r="P39" s="149">
        <v>234750.51475902219</v>
      </c>
      <c r="Q39" s="149">
        <v>234750.51475902219</v>
      </c>
      <c r="R39" s="149">
        <v>234750.51475902219</v>
      </c>
      <c r="S39" s="149">
        <v>234750.51475902219</v>
      </c>
      <c r="T39" s="149">
        <v>234750.51475902219</v>
      </c>
      <c r="U39" s="149">
        <v>234750.51475902219</v>
      </c>
      <c r="V39" s="149"/>
      <c r="W39" s="149"/>
      <c r="X39" s="149"/>
      <c r="Y39" s="149"/>
      <c r="Z39" s="149"/>
      <c r="AA39" s="149"/>
      <c r="AB39" s="149"/>
      <c r="AC39" s="151">
        <v>49297608.099394672</v>
      </c>
      <c r="AF39" s="206" t="s">
        <v>1</v>
      </c>
      <c r="AG39" s="206">
        <v>8</v>
      </c>
    </row>
    <row r="40" spans="1:33" ht="15" x14ac:dyDescent="0.2">
      <c r="A40" s="191"/>
      <c r="B40" s="194"/>
      <c r="C40" s="100" t="s">
        <v>36</v>
      </c>
      <c r="D40" s="101">
        <v>4</v>
      </c>
      <c r="E40" s="145"/>
      <c r="F40" s="146"/>
      <c r="G40" s="146"/>
      <c r="H40" s="146"/>
      <c r="I40" s="146"/>
      <c r="J40" s="146"/>
      <c r="K40" s="146"/>
      <c r="L40" s="146">
        <v>234750.51475902219</v>
      </c>
      <c r="M40" s="146">
        <v>234750.51475902219</v>
      </c>
      <c r="N40" s="146">
        <v>234750.51475902219</v>
      </c>
      <c r="O40" s="146">
        <v>234750.51475902219</v>
      </c>
      <c r="P40" s="146">
        <v>234750.51475902219</v>
      </c>
      <c r="Q40" s="146">
        <v>234750.51475902219</v>
      </c>
      <c r="R40" s="146">
        <v>234750.51475902219</v>
      </c>
      <c r="S40" s="146">
        <v>234750.51475902219</v>
      </c>
      <c r="T40" s="146">
        <v>234750.51475902219</v>
      </c>
      <c r="U40" s="146">
        <v>234750.51475902219</v>
      </c>
      <c r="V40" s="146"/>
      <c r="W40" s="146"/>
      <c r="X40" s="146"/>
      <c r="Y40" s="146"/>
      <c r="Z40" s="146"/>
      <c r="AA40" s="146"/>
      <c r="AB40" s="146"/>
      <c r="AC40" s="152">
        <v>9390020.5903608892</v>
      </c>
      <c r="AF40" s="206" t="s">
        <v>3</v>
      </c>
      <c r="AG40" s="206">
        <v>8</v>
      </c>
    </row>
    <row r="41" spans="1:33" ht="15" x14ac:dyDescent="0.2">
      <c r="A41" s="191"/>
      <c r="B41" s="194"/>
      <c r="C41" s="106" t="s">
        <v>37</v>
      </c>
      <c r="D41" s="107">
        <v>6</v>
      </c>
      <c r="E41" s="143"/>
      <c r="F41" s="143"/>
      <c r="G41" s="143"/>
      <c r="H41" s="143"/>
      <c r="I41" s="143"/>
      <c r="J41" s="143"/>
      <c r="K41" s="143"/>
      <c r="L41" s="143">
        <v>234750.51475902219</v>
      </c>
      <c r="M41" s="143">
        <v>234750.51475902219</v>
      </c>
      <c r="N41" s="143">
        <v>234750.51475902219</v>
      </c>
      <c r="O41" s="143">
        <v>234750.51475902219</v>
      </c>
      <c r="P41" s="143">
        <v>234750.51475902219</v>
      </c>
      <c r="Q41" s="143">
        <v>234750.51475902219</v>
      </c>
      <c r="R41" s="143">
        <v>234750.51475902219</v>
      </c>
      <c r="S41" s="143">
        <v>234750.51475902219</v>
      </c>
      <c r="T41" s="143">
        <v>234750.51475902219</v>
      </c>
      <c r="U41" s="143">
        <v>234750.51475902219</v>
      </c>
      <c r="V41" s="143"/>
      <c r="W41" s="143"/>
      <c r="X41" s="143"/>
      <c r="Y41" s="143"/>
      <c r="Z41" s="143"/>
      <c r="AA41" s="143"/>
      <c r="AB41" s="143"/>
      <c r="AC41" s="153">
        <v>14085030.885541335</v>
      </c>
      <c r="AF41" s="206" t="s">
        <v>2</v>
      </c>
      <c r="AG41" s="206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/>
      <c r="F42" s="109"/>
      <c r="G42" s="109"/>
      <c r="H42" s="109"/>
      <c r="I42" s="109"/>
      <c r="J42" s="109"/>
      <c r="K42" s="109"/>
      <c r="L42" s="109">
        <v>7277265.9575296883</v>
      </c>
      <c r="M42" s="109">
        <v>7277265.9575296883</v>
      </c>
      <c r="N42" s="109">
        <v>7277265.9575296883</v>
      </c>
      <c r="O42" s="109">
        <v>7277265.9575296883</v>
      </c>
      <c r="P42" s="109">
        <v>7277265.9575296883</v>
      </c>
      <c r="Q42" s="109">
        <v>7277265.9575296883</v>
      </c>
      <c r="R42" s="109">
        <v>7277265.9575296883</v>
      </c>
      <c r="S42" s="109">
        <v>7277265.9575296883</v>
      </c>
      <c r="T42" s="109">
        <v>7277265.9575296883</v>
      </c>
      <c r="U42" s="109">
        <v>7277265.9575296883</v>
      </c>
      <c r="V42" s="109"/>
      <c r="W42" s="109"/>
      <c r="X42" s="109"/>
      <c r="Y42" s="109"/>
      <c r="Z42" s="109"/>
      <c r="AA42" s="109"/>
      <c r="AB42" s="142"/>
      <c r="AC42" s="152">
        <v>72772659.575296894</v>
      </c>
      <c r="AD42" s="152"/>
    </row>
    <row r="43" spans="1:33" ht="15" x14ac:dyDescent="0.2">
      <c r="A43" s="193">
        <v>46997</v>
      </c>
      <c r="B43" s="202">
        <v>71892746.055418968</v>
      </c>
      <c r="C43" s="94" t="s">
        <v>35</v>
      </c>
      <c r="D43" s="95">
        <v>21</v>
      </c>
      <c r="E43" s="148"/>
      <c r="F43" s="149"/>
      <c r="G43" s="149"/>
      <c r="H43" s="149"/>
      <c r="I43" s="149"/>
      <c r="J43" s="149"/>
      <c r="K43" s="149"/>
      <c r="L43" s="149">
        <v>239642.48685139653</v>
      </c>
      <c r="M43" s="149">
        <v>239642.48685139653</v>
      </c>
      <c r="N43" s="149">
        <v>239642.48685139653</v>
      </c>
      <c r="O43" s="149">
        <v>239642.48685139653</v>
      </c>
      <c r="P43" s="149">
        <v>239642.48685139653</v>
      </c>
      <c r="Q43" s="149">
        <v>239642.48685139653</v>
      </c>
      <c r="R43" s="149">
        <v>239642.48685139653</v>
      </c>
      <c r="S43" s="149">
        <v>239642.48685139653</v>
      </c>
      <c r="T43" s="149">
        <v>239642.48685139653</v>
      </c>
      <c r="U43" s="149">
        <v>239642.48685139653</v>
      </c>
      <c r="V43" s="149"/>
      <c r="W43" s="149"/>
      <c r="X43" s="149"/>
      <c r="Y43" s="149"/>
      <c r="Z43" s="149"/>
      <c r="AA43" s="149"/>
      <c r="AB43" s="149"/>
      <c r="AC43" s="151">
        <v>50324922.238793276</v>
      </c>
      <c r="AF43" s="206" t="s">
        <v>1</v>
      </c>
      <c r="AG43" s="206">
        <v>9</v>
      </c>
    </row>
    <row r="44" spans="1:33" ht="15" x14ac:dyDescent="0.2">
      <c r="A44" s="191"/>
      <c r="B44" s="194"/>
      <c r="C44" s="100" t="s">
        <v>36</v>
      </c>
      <c r="D44" s="101">
        <v>5</v>
      </c>
      <c r="E44" s="145"/>
      <c r="F44" s="146"/>
      <c r="G44" s="146"/>
      <c r="H44" s="146"/>
      <c r="I44" s="146"/>
      <c r="J44" s="146"/>
      <c r="K44" s="146"/>
      <c r="L44" s="146">
        <v>239642.48685139653</v>
      </c>
      <c r="M44" s="146">
        <v>239642.48685139653</v>
      </c>
      <c r="N44" s="146">
        <v>239642.48685139653</v>
      </c>
      <c r="O44" s="146">
        <v>239642.48685139653</v>
      </c>
      <c r="P44" s="146">
        <v>239642.48685139653</v>
      </c>
      <c r="Q44" s="146">
        <v>239642.48685139653</v>
      </c>
      <c r="R44" s="146">
        <v>239642.48685139653</v>
      </c>
      <c r="S44" s="146">
        <v>239642.48685139653</v>
      </c>
      <c r="T44" s="146">
        <v>239642.48685139653</v>
      </c>
      <c r="U44" s="146">
        <v>239642.48685139653</v>
      </c>
      <c r="V44" s="146"/>
      <c r="W44" s="146"/>
      <c r="X44" s="146"/>
      <c r="Y44" s="146"/>
      <c r="Z44" s="146"/>
      <c r="AA44" s="146"/>
      <c r="AB44" s="146"/>
      <c r="AC44" s="152">
        <v>11982124.342569828</v>
      </c>
      <c r="AF44" s="206" t="s">
        <v>3</v>
      </c>
      <c r="AG44" s="206">
        <v>9</v>
      </c>
    </row>
    <row r="45" spans="1:33" ht="15" x14ac:dyDescent="0.2">
      <c r="A45" s="191"/>
      <c r="B45" s="194"/>
      <c r="C45" s="106" t="s">
        <v>37</v>
      </c>
      <c r="D45" s="107">
        <v>4</v>
      </c>
      <c r="E45" s="143"/>
      <c r="F45" s="143"/>
      <c r="G45" s="143"/>
      <c r="H45" s="143"/>
      <c r="I45" s="143"/>
      <c r="J45" s="143"/>
      <c r="K45" s="143"/>
      <c r="L45" s="143">
        <v>239642.48685139653</v>
      </c>
      <c r="M45" s="143">
        <v>239642.48685139653</v>
      </c>
      <c r="N45" s="143">
        <v>239642.48685139653</v>
      </c>
      <c r="O45" s="143">
        <v>239642.48685139653</v>
      </c>
      <c r="P45" s="143">
        <v>239642.48685139653</v>
      </c>
      <c r="Q45" s="143">
        <v>239642.48685139653</v>
      </c>
      <c r="R45" s="143">
        <v>239642.48685139653</v>
      </c>
      <c r="S45" s="143">
        <v>239642.48685139653</v>
      </c>
      <c r="T45" s="143">
        <v>239642.48685139653</v>
      </c>
      <c r="U45" s="143">
        <v>239642.48685139653</v>
      </c>
      <c r="V45" s="143"/>
      <c r="W45" s="143"/>
      <c r="X45" s="143"/>
      <c r="Y45" s="143"/>
      <c r="Z45" s="143"/>
      <c r="AA45" s="143"/>
      <c r="AB45" s="143"/>
      <c r="AC45" s="153">
        <v>9585699.4740558621</v>
      </c>
      <c r="AF45" s="206" t="s">
        <v>2</v>
      </c>
      <c r="AG45" s="206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/>
      <c r="F46" s="109"/>
      <c r="G46" s="109"/>
      <c r="H46" s="109"/>
      <c r="I46" s="109"/>
      <c r="J46" s="109"/>
      <c r="K46" s="109"/>
      <c r="L46" s="109">
        <v>7189274.6055418961</v>
      </c>
      <c r="M46" s="109">
        <v>7189274.6055418961</v>
      </c>
      <c r="N46" s="109">
        <v>7189274.6055418961</v>
      </c>
      <c r="O46" s="109">
        <v>7189274.6055418961</v>
      </c>
      <c r="P46" s="109">
        <v>7189274.6055418961</v>
      </c>
      <c r="Q46" s="109">
        <v>7189274.6055418961</v>
      </c>
      <c r="R46" s="109">
        <v>7189274.6055418961</v>
      </c>
      <c r="S46" s="109">
        <v>7189274.6055418961</v>
      </c>
      <c r="T46" s="109">
        <v>7189274.6055418961</v>
      </c>
      <c r="U46" s="109">
        <v>7189274.6055418961</v>
      </c>
      <c r="V46" s="109"/>
      <c r="W46" s="109"/>
      <c r="X46" s="109"/>
      <c r="Y46" s="109"/>
      <c r="Z46" s="109"/>
      <c r="AA46" s="109"/>
      <c r="AB46" s="142"/>
      <c r="AC46" s="152">
        <v>71892746.055418968</v>
      </c>
      <c r="AD46" s="152"/>
    </row>
    <row r="47" spans="1:33" ht="15" x14ac:dyDescent="0.2">
      <c r="A47" s="193">
        <v>47027</v>
      </c>
      <c r="B47" s="202">
        <v>73877141.607862815</v>
      </c>
      <c r="C47" s="94" t="s">
        <v>35</v>
      </c>
      <c r="D47" s="95">
        <v>21</v>
      </c>
      <c r="E47" s="148"/>
      <c r="F47" s="149"/>
      <c r="G47" s="149"/>
      <c r="H47" s="149"/>
      <c r="I47" s="149"/>
      <c r="J47" s="149"/>
      <c r="K47" s="149"/>
      <c r="L47" s="149">
        <v>238313.36002536395</v>
      </c>
      <c r="M47" s="149">
        <v>238313.36002536395</v>
      </c>
      <c r="N47" s="149">
        <v>238313.36002536395</v>
      </c>
      <c r="O47" s="149">
        <v>238313.36002536395</v>
      </c>
      <c r="P47" s="149">
        <v>238313.36002536395</v>
      </c>
      <c r="Q47" s="149">
        <v>238313.36002536395</v>
      </c>
      <c r="R47" s="149">
        <v>238313.36002536395</v>
      </c>
      <c r="S47" s="149">
        <v>238313.36002536395</v>
      </c>
      <c r="T47" s="149">
        <v>238313.36002536395</v>
      </c>
      <c r="U47" s="149">
        <v>238313.36002536395</v>
      </c>
      <c r="V47" s="149"/>
      <c r="W47" s="149"/>
      <c r="X47" s="149"/>
      <c r="Y47" s="149"/>
      <c r="Z47" s="149"/>
      <c r="AA47" s="149"/>
      <c r="AB47" s="149"/>
      <c r="AC47" s="151">
        <v>50045805.605326422</v>
      </c>
      <c r="AF47" s="206" t="s">
        <v>1</v>
      </c>
      <c r="AG47" s="206">
        <v>10</v>
      </c>
    </row>
    <row r="48" spans="1:33" ht="15" x14ac:dyDescent="0.2">
      <c r="A48" s="191"/>
      <c r="B48" s="194"/>
      <c r="C48" s="100" t="s">
        <v>36</v>
      </c>
      <c r="D48" s="101">
        <v>4</v>
      </c>
      <c r="E48" s="145"/>
      <c r="F48" s="146"/>
      <c r="G48" s="146"/>
      <c r="H48" s="146"/>
      <c r="I48" s="146"/>
      <c r="J48" s="146"/>
      <c r="K48" s="146"/>
      <c r="L48" s="146">
        <v>238313.36002536395</v>
      </c>
      <c r="M48" s="146">
        <v>238313.36002536395</v>
      </c>
      <c r="N48" s="146">
        <v>238313.36002536395</v>
      </c>
      <c r="O48" s="146">
        <v>238313.36002536395</v>
      </c>
      <c r="P48" s="146">
        <v>238313.36002536395</v>
      </c>
      <c r="Q48" s="146">
        <v>238313.36002536395</v>
      </c>
      <c r="R48" s="146">
        <v>238313.36002536395</v>
      </c>
      <c r="S48" s="146">
        <v>238313.36002536395</v>
      </c>
      <c r="T48" s="146">
        <v>238313.36002536395</v>
      </c>
      <c r="U48" s="146">
        <v>238313.36002536395</v>
      </c>
      <c r="V48" s="146"/>
      <c r="W48" s="146"/>
      <c r="X48" s="146"/>
      <c r="Y48" s="146"/>
      <c r="Z48" s="146"/>
      <c r="AA48" s="146"/>
      <c r="AB48" s="146"/>
      <c r="AC48" s="152">
        <v>9532534.4010145571</v>
      </c>
      <c r="AF48" s="206" t="s">
        <v>3</v>
      </c>
      <c r="AG48" s="206">
        <v>10</v>
      </c>
    </row>
    <row r="49" spans="1:33" ht="15" x14ac:dyDescent="0.2">
      <c r="A49" s="191"/>
      <c r="B49" s="194"/>
      <c r="C49" s="106" t="s">
        <v>37</v>
      </c>
      <c r="D49" s="107">
        <v>6</v>
      </c>
      <c r="E49" s="143"/>
      <c r="F49" s="143"/>
      <c r="G49" s="143"/>
      <c r="H49" s="143"/>
      <c r="I49" s="143"/>
      <c r="J49" s="143"/>
      <c r="K49" s="143"/>
      <c r="L49" s="143">
        <v>238313.36002536395</v>
      </c>
      <c r="M49" s="143">
        <v>238313.36002536395</v>
      </c>
      <c r="N49" s="143">
        <v>238313.36002536395</v>
      </c>
      <c r="O49" s="143">
        <v>238313.36002536395</v>
      </c>
      <c r="P49" s="143">
        <v>238313.36002536395</v>
      </c>
      <c r="Q49" s="143">
        <v>238313.36002536395</v>
      </c>
      <c r="R49" s="143">
        <v>238313.36002536395</v>
      </c>
      <c r="S49" s="143">
        <v>238313.36002536395</v>
      </c>
      <c r="T49" s="143">
        <v>238313.36002536395</v>
      </c>
      <c r="U49" s="143">
        <v>238313.36002536395</v>
      </c>
      <c r="V49" s="143"/>
      <c r="W49" s="143"/>
      <c r="X49" s="143"/>
      <c r="Y49" s="143"/>
      <c r="Z49" s="143"/>
      <c r="AA49" s="143"/>
      <c r="AB49" s="143"/>
      <c r="AC49" s="153">
        <v>14298801.601521835</v>
      </c>
      <c r="AF49" s="206" t="s">
        <v>2</v>
      </c>
      <c r="AG49" s="206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/>
      <c r="F50" s="109"/>
      <c r="G50" s="109"/>
      <c r="H50" s="109"/>
      <c r="I50" s="109"/>
      <c r="J50" s="109"/>
      <c r="K50" s="109"/>
      <c r="L50" s="109">
        <v>7387714.1607862823</v>
      </c>
      <c r="M50" s="109">
        <v>7387714.1607862823</v>
      </c>
      <c r="N50" s="109">
        <v>7387714.1607862823</v>
      </c>
      <c r="O50" s="109">
        <v>7387714.1607862823</v>
      </c>
      <c r="P50" s="109">
        <v>7387714.1607862823</v>
      </c>
      <c r="Q50" s="109">
        <v>7387714.1607862823</v>
      </c>
      <c r="R50" s="109">
        <v>7387714.1607862823</v>
      </c>
      <c r="S50" s="109">
        <v>7387714.1607862823</v>
      </c>
      <c r="T50" s="109">
        <v>7387714.1607862823</v>
      </c>
      <c r="U50" s="109">
        <v>7387714.1607862823</v>
      </c>
      <c r="V50" s="109"/>
      <c r="W50" s="109"/>
      <c r="X50" s="109"/>
      <c r="Y50" s="109"/>
      <c r="Z50" s="109"/>
      <c r="AA50" s="109"/>
      <c r="AB50" s="142"/>
      <c r="AC50" s="152">
        <v>73877141.607862815</v>
      </c>
      <c r="AD50" s="152"/>
    </row>
    <row r="51" spans="1:33" ht="15" x14ac:dyDescent="0.2">
      <c r="A51" s="193">
        <v>47058</v>
      </c>
      <c r="B51" s="202">
        <v>71923940.956859112</v>
      </c>
      <c r="C51" s="94" t="s">
        <v>35</v>
      </c>
      <c r="D51" s="95">
        <v>20</v>
      </c>
      <c r="E51" s="148"/>
      <c r="F51" s="149"/>
      <c r="G51" s="149"/>
      <c r="H51" s="149"/>
      <c r="I51" s="149"/>
      <c r="J51" s="149"/>
      <c r="K51" s="149"/>
      <c r="L51" s="149">
        <v>239746.46985619704</v>
      </c>
      <c r="M51" s="149">
        <v>239746.46985619704</v>
      </c>
      <c r="N51" s="149">
        <v>239746.46985619704</v>
      </c>
      <c r="O51" s="149">
        <v>239746.46985619704</v>
      </c>
      <c r="P51" s="149">
        <v>239746.46985619704</v>
      </c>
      <c r="Q51" s="149">
        <v>239746.46985619704</v>
      </c>
      <c r="R51" s="149">
        <v>239746.46985619704</v>
      </c>
      <c r="S51" s="149">
        <v>239746.46985619704</v>
      </c>
      <c r="T51" s="149">
        <v>239746.46985619704</v>
      </c>
      <c r="U51" s="149">
        <v>239746.46985619704</v>
      </c>
      <c r="V51" s="149"/>
      <c r="W51" s="149"/>
      <c r="X51" s="149"/>
      <c r="Y51" s="149"/>
      <c r="Z51" s="149"/>
      <c r="AA51" s="149"/>
      <c r="AB51" s="149"/>
      <c r="AC51" s="151">
        <v>47949293.97123941</v>
      </c>
      <c r="AF51" s="206" t="s">
        <v>1</v>
      </c>
      <c r="AG51" s="206">
        <v>11</v>
      </c>
    </row>
    <row r="52" spans="1:33" ht="15" x14ac:dyDescent="0.2">
      <c r="A52" s="191"/>
      <c r="B52" s="194"/>
      <c r="C52" s="100" t="s">
        <v>36</v>
      </c>
      <c r="D52" s="101">
        <v>4</v>
      </c>
      <c r="E52" s="145"/>
      <c r="F52" s="146"/>
      <c r="G52" s="146"/>
      <c r="H52" s="146"/>
      <c r="I52" s="146"/>
      <c r="J52" s="146"/>
      <c r="K52" s="146"/>
      <c r="L52" s="146">
        <v>239746.46985619704</v>
      </c>
      <c r="M52" s="146">
        <v>239746.46985619704</v>
      </c>
      <c r="N52" s="146">
        <v>239746.46985619704</v>
      </c>
      <c r="O52" s="146">
        <v>239746.46985619704</v>
      </c>
      <c r="P52" s="146">
        <v>239746.46985619704</v>
      </c>
      <c r="Q52" s="146">
        <v>239746.46985619704</v>
      </c>
      <c r="R52" s="146">
        <v>239746.46985619704</v>
      </c>
      <c r="S52" s="146">
        <v>239746.46985619704</v>
      </c>
      <c r="T52" s="146">
        <v>239746.46985619704</v>
      </c>
      <c r="U52" s="146">
        <v>239746.46985619704</v>
      </c>
      <c r="V52" s="146"/>
      <c r="W52" s="146"/>
      <c r="X52" s="146"/>
      <c r="Y52" s="146"/>
      <c r="Z52" s="146"/>
      <c r="AA52" s="146"/>
      <c r="AB52" s="146"/>
      <c r="AC52" s="152">
        <v>9589858.7942478824</v>
      </c>
      <c r="AF52" s="206" t="s">
        <v>3</v>
      </c>
      <c r="AG52" s="206">
        <v>11</v>
      </c>
    </row>
    <row r="53" spans="1:33" ht="15" x14ac:dyDescent="0.2">
      <c r="A53" s="191"/>
      <c r="B53" s="194"/>
      <c r="C53" s="106" t="s">
        <v>37</v>
      </c>
      <c r="D53" s="107">
        <v>6</v>
      </c>
      <c r="E53" s="143"/>
      <c r="F53" s="143"/>
      <c r="G53" s="143"/>
      <c r="H53" s="143"/>
      <c r="I53" s="143"/>
      <c r="J53" s="143"/>
      <c r="K53" s="143"/>
      <c r="L53" s="143">
        <v>239746.46985619704</v>
      </c>
      <c r="M53" s="143">
        <v>239746.46985619704</v>
      </c>
      <c r="N53" s="143">
        <v>239746.46985619704</v>
      </c>
      <c r="O53" s="143">
        <v>239746.46985619704</v>
      </c>
      <c r="P53" s="143">
        <v>239746.46985619704</v>
      </c>
      <c r="Q53" s="143">
        <v>239746.46985619704</v>
      </c>
      <c r="R53" s="143">
        <v>239746.46985619704</v>
      </c>
      <c r="S53" s="143">
        <v>239746.46985619704</v>
      </c>
      <c r="T53" s="143">
        <v>239746.46985619704</v>
      </c>
      <c r="U53" s="143">
        <v>239746.46985619704</v>
      </c>
      <c r="V53" s="143"/>
      <c r="W53" s="143"/>
      <c r="X53" s="143"/>
      <c r="Y53" s="143"/>
      <c r="Z53" s="143"/>
      <c r="AA53" s="143"/>
      <c r="AB53" s="143"/>
      <c r="AC53" s="153">
        <v>14384788.191371825</v>
      </c>
      <c r="AF53" s="206" t="s">
        <v>2</v>
      </c>
      <c r="AG53" s="206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/>
      <c r="F54" s="109"/>
      <c r="G54" s="109"/>
      <c r="H54" s="109"/>
      <c r="I54" s="109"/>
      <c r="J54" s="109"/>
      <c r="K54" s="109"/>
      <c r="L54" s="109">
        <v>7192394.0956859114</v>
      </c>
      <c r="M54" s="109">
        <v>7192394.0956859114</v>
      </c>
      <c r="N54" s="109">
        <v>7192394.0956859114</v>
      </c>
      <c r="O54" s="109">
        <v>7192394.0956859114</v>
      </c>
      <c r="P54" s="109">
        <v>7192394.0956859114</v>
      </c>
      <c r="Q54" s="109">
        <v>7192394.0956859114</v>
      </c>
      <c r="R54" s="109">
        <v>7192394.0956859114</v>
      </c>
      <c r="S54" s="109">
        <v>7192394.0956859114</v>
      </c>
      <c r="T54" s="109">
        <v>7192394.0956859114</v>
      </c>
      <c r="U54" s="109">
        <v>7192394.0956859114</v>
      </c>
      <c r="V54" s="109"/>
      <c r="W54" s="109"/>
      <c r="X54" s="109"/>
      <c r="Y54" s="109"/>
      <c r="Z54" s="109"/>
      <c r="AA54" s="109"/>
      <c r="AB54" s="142"/>
      <c r="AC54" s="152">
        <v>71923940.956859112</v>
      </c>
      <c r="AD54" s="152"/>
    </row>
    <row r="55" spans="1:33" ht="15" x14ac:dyDescent="0.2">
      <c r="A55" s="193">
        <v>47088</v>
      </c>
      <c r="B55" s="202">
        <v>71250149.936254516</v>
      </c>
      <c r="C55" s="94" t="s">
        <v>35</v>
      </c>
      <c r="D55" s="95">
        <v>19</v>
      </c>
      <c r="E55" s="148"/>
      <c r="F55" s="149"/>
      <c r="G55" s="149"/>
      <c r="H55" s="149"/>
      <c r="I55" s="149"/>
      <c r="J55" s="149"/>
      <c r="K55" s="149"/>
      <c r="L55" s="149">
        <v>229839.19334275657</v>
      </c>
      <c r="M55" s="149">
        <v>229839.19334275657</v>
      </c>
      <c r="N55" s="149">
        <v>229839.19334275657</v>
      </c>
      <c r="O55" s="149">
        <v>229839.19334275657</v>
      </c>
      <c r="P55" s="149">
        <v>229839.19334275657</v>
      </c>
      <c r="Q55" s="149">
        <v>229839.19334275657</v>
      </c>
      <c r="R55" s="149">
        <v>229839.19334275657</v>
      </c>
      <c r="S55" s="149">
        <v>229839.19334275657</v>
      </c>
      <c r="T55" s="149">
        <v>229839.19334275657</v>
      </c>
      <c r="U55" s="149">
        <v>229839.19334275657</v>
      </c>
      <c r="V55" s="149"/>
      <c r="W55" s="149"/>
      <c r="X55" s="149"/>
      <c r="Y55" s="149"/>
      <c r="Z55" s="149"/>
      <c r="AA55" s="149"/>
      <c r="AB55" s="149"/>
      <c r="AC55" s="151">
        <v>43669446.735123739</v>
      </c>
      <c r="AF55" s="206" t="s">
        <v>1</v>
      </c>
      <c r="AG55" s="206">
        <v>12</v>
      </c>
    </row>
    <row r="56" spans="1:33" ht="15" x14ac:dyDescent="0.2">
      <c r="A56" s="191"/>
      <c r="B56" s="194"/>
      <c r="C56" s="100" t="s">
        <v>36</v>
      </c>
      <c r="D56" s="101">
        <v>5</v>
      </c>
      <c r="E56" s="145"/>
      <c r="F56" s="146"/>
      <c r="G56" s="146"/>
      <c r="H56" s="146"/>
      <c r="I56" s="146"/>
      <c r="J56" s="146"/>
      <c r="K56" s="146"/>
      <c r="L56" s="146">
        <v>229839.19334275657</v>
      </c>
      <c r="M56" s="146">
        <v>229839.19334275657</v>
      </c>
      <c r="N56" s="146">
        <v>229839.19334275657</v>
      </c>
      <c r="O56" s="146">
        <v>229839.19334275657</v>
      </c>
      <c r="P56" s="146">
        <v>229839.19334275657</v>
      </c>
      <c r="Q56" s="146">
        <v>229839.19334275657</v>
      </c>
      <c r="R56" s="146">
        <v>229839.19334275657</v>
      </c>
      <c r="S56" s="146">
        <v>229839.19334275657</v>
      </c>
      <c r="T56" s="146">
        <v>229839.19334275657</v>
      </c>
      <c r="U56" s="146">
        <v>229839.19334275657</v>
      </c>
      <c r="V56" s="146"/>
      <c r="W56" s="146"/>
      <c r="X56" s="146"/>
      <c r="Y56" s="146"/>
      <c r="Z56" s="146"/>
      <c r="AA56" s="146"/>
      <c r="AB56" s="146"/>
      <c r="AC56" s="152">
        <v>11491959.667137826</v>
      </c>
      <c r="AF56" s="206" t="s">
        <v>3</v>
      </c>
      <c r="AG56" s="206">
        <v>12</v>
      </c>
    </row>
    <row r="57" spans="1:33" ht="15" x14ac:dyDescent="0.2">
      <c r="A57" s="191"/>
      <c r="B57" s="194"/>
      <c r="C57" s="106" t="s">
        <v>37</v>
      </c>
      <c r="D57" s="107">
        <v>7</v>
      </c>
      <c r="E57" s="143"/>
      <c r="F57" s="143"/>
      <c r="G57" s="143"/>
      <c r="H57" s="143"/>
      <c r="I57" s="143"/>
      <c r="J57" s="143"/>
      <c r="K57" s="143"/>
      <c r="L57" s="143">
        <v>229839.19334275657</v>
      </c>
      <c r="M57" s="143">
        <v>229839.19334275657</v>
      </c>
      <c r="N57" s="143">
        <v>229839.19334275657</v>
      </c>
      <c r="O57" s="143">
        <v>229839.19334275657</v>
      </c>
      <c r="P57" s="143">
        <v>229839.19334275657</v>
      </c>
      <c r="Q57" s="143">
        <v>229839.19334275657</v>
      </c>
      <c r="R57" s="143">
        <v>229839.19334275657</v>
      </c>
      <c r="S57" s="143">
        <v>229839.19334275657</v>
      </c>
      <c r="T57" s="143">
        <v>229839.19334275657</v>
      </c>
      <c r="U57" s="143">
        <v>229839.19334275657</v>
      </c>
      <c r="V57" s="143"/>
      <c r="W57" s="143"/>
      <c r="X57" s="143"/>
      <c r="Y57" s="143"/>
      <c r="Z57" s="143"/>
      <c r="AA57" s="143"/>
      <c r="AB57" s="143"/>
      <c r="AC57" s="153">
        <v>16088743.533992957</v>
      </c>
      <c r="AF57" s="206" t="s">
        <v>2</v>
      </c>
      <c r="AG57" s="206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/>
      <c r="F58" s="109"/>
      <c r="G58" s="109"/>
      <c r="H58" s="109"/>
      <c r="I58" s="109"/>
      <c r="J58" s="109"/>
      <c r="K58" s="109"/>
      <c r="L58" s="109">
        <v>7125014.9936254537</v>
      </c>
      <c r="M58" s="109">
        <v>7125014.9936254537</v>
      </c>
      <c r="N58" s="109">
        <v>7125014.9936254537</v>
      </c>
      <c r="O58" s="109">
        <v>7125014.9936254537</v>
      </c>
      <c r="P58" s="109">
        <v>7125014.9936254537</v>
      </c>
      <c r="Q58" s="109">
        <v>7125014.9936254537</v>
      </c>
      <c r="R58" s="109">
        <v>7125014.9936254537</v>
      </c>
      <c r="S58" s="109">
        <v>7125014.9936254537</v>
      </c>
      <c r="T58" s="109">
        <v>7125014.9936254537</v>
      </c>
      <c r="U58" s="109">
        <v>7125014.9936254537</v>
      </c>
      <c r="V58" s="109"/>
      <c r="W58" s="109"/>
      <c r="X58" s="109"/>
      <c r="Y58" s="109"/>
      <c r="Z58" s="109"/>
      <c r="AA58" s="109"/>
      <c r="AB58" s="142"/>
      <c r="AC58" s="152">
        <v>71250149.936254516</v>
      </c>
      <c r="AD58" s="152"/>
    </row>
    <row r="59" spans="1:33" s="37" customFormat="1" x14ac:dyDescent="0.2">
      <c r="AD59" s="209"/>
    </row>
    <row r="60" spans="1:33" s="37" customFormat="1" ht="15.75" x14ac:dyDescent="0.2">
      <c r="B60" s="38" t="s">
        <v>44</v>
      </c>
      <c r="Z60" s="210"/>
      <c r="AA60" s="210"/>
      <c r="AB60" s="210"/>
    </row>
    <row r="61" spans="1:33" s="37" customFormat="1" ht="18" x14ac:dyDescent="0.25">
      <c r="B61" s="38" t="s">
        <v>51</v>
      </c>
      <c r="Z61" s="7" t="s">
        <v>58</v>
      </c>
    </row>
  </sheetData>
  <mergeCells count="26">
    <mergeCell ref="A55:A58"/>
    <mergeCell ref="B55:B58"/>
    <mergeCell ref="A43:A46"/>
    <mergeCell ref="B43:B46"/>
    <mergeCell ref="A47:A50"/>
    <mergeCell ref="B47:B50"/>
    <mergeCell ref="A51:A54"/>
    <mergeCell ref="B51:B54"/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D2:E2"/>
    <mergeCell ref="C9:D9"/>
    <mergeCell ref="A11:A14"/>
    <mergeCell ref="B11:B14"/>
    <mergeCell ref="A15:A18"/>
    <mergeCell ref="B15:B18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37DC6-642C-4AAB-B0BD-6C76E84E3CCD}">
  <sheetPr>
    <tabColor theme="3" tint="0.39997558519241921"/>
    <pageSetUpPr fitToPage="1"/>
  </sheetPr>
  <dimension ref="A1:AG61"/>
  <sheetViews>
    <sheetView showGridLines="0" zoomScale="90" workbookViewId="0">
      <pane xSplit="4" ySplit="10" topLeftCell="R11" activePane="bottomRight" state="frozen"/>
      <selection activeCell="E24" sqref="E24"/>
      <selection pane="topRight" activeCell="E24" sqref="E24"/>
      <selection pane="bottomLeft" activeCell="E24" sqref="E24"/>
      <selection pane="bottomRight" activeCell="E24" sqref="E24"/>
    </sheetView>
  </sheetViews>
  <sheetFormatPr baseColWidth="10" defaultColWidth="0" defaultRowHeight="12.75" x14ac:dyDescent="0.2"/>
  <cols>
    <col min="1" max="1" width="8.28515625" style="206" customWidth="1"/>
    <col min="2" max="2" width="15.5703125" style="206" customWidth="1"/>
    <col min="3" max="4" width="13.28515625" style="206" customWidth="1"/>
    <col min="5" max="11" width="14.42578125" style="206" hidden="1" customWidth="1"/>
    <col min="12" max="21" width="14.42578125" style="206" bestFit="1" customWidth="1"/>
    <col min="22" max="22" width="16.42578125" style="206" hidden="1" customWidth="1"/>
    <col min="23" max="25" width="16" style="206" hidden="1" customWidth="1"/>
    <col min="26" max="26" width="18" style="206" hidden="1" customWidth="1"/>
    <col min="27" max="28" width="14.42578125" style="206" hidden="1" customWidth="1"/>
    <col min="29" max="29" width="17.7109375" style="206" customWidth="1"/>
    <col min="30" max="30" width="19.85546875" style="206" customWidth="1"/>
    <col min="31" max="31" width="3.42578125" style="206" hidden="1" customWidth="1"/>
    <col min="32" max="32" width="5.28515625" style="206" hidden="1" customWidth="1"/>
    <col min="33" max="33" width="9.85546875" style="206" hidden="1" customWidth="1"/>
    <col min="34" max="16384" width="3.42578125" style="206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">
        <v>129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207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>
        <v>2029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208" customFormat="1" ht="32.25" thickBot="1" x14ac:dyDescent="0.25">
      <c r="A10" s="3" t="s">
        <v>121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47119</v>
      </c>
      <c r="B11" s="202">
        <v>52906404.609294027</v>
      </c>
      <c r="C11" s="94" t="s">
        <v>35</v>
      </c>
      <c r="D11" s="95">
        <v>21</v>
      </c>
      <c r="E11" s="148"/>
      <c r="F11" s="149"/>
      <c r="G11" s="149"/>
      <c r="H11" s="149"/>
      <c r="I11" s="149"/>
      <c r="J11" s="149"/>
      <c r="K11" s="149"/>
      <c r="L11" s="149">
        <v>170665.82132030334</v>
      </c>
      <c r="M11" s="149">
        <v>170665.82132030334</v>
      </c>
      <c r="N11" s="149">
        <v>170665.82132030334</v>
      </c>
      <c r="O11" s="149">
        <v>170665.82132030334</v>
      </c>
      <c r="P11" s="149">
        <v>170665.82132030334</v>
      </c>
      <c r="Q11" s="149">
        <v>170665.82132030334</v>
      </c>
      <c r="R11" s="149">
        <v>170665.82132030334</v>
      </c>
      <c r="S11" s="149">
        <v>170665.82132030334</v>
      </c>
      <c r="T11" s="149">
        <v>170665.82132030334</v>
      </c>
      <c r="U11" s="149">
        <v>170665.82132030334</v>
      </c>
      <c r="V11" s="149"/>
      <c r="W11" s="149"/>
      <c r="X11" s="149"/>
      <c r="Y11" s="149"/>
      <c r="Z11" s="149"/>
      <c r="AA11" s="149"/>
      <c r="AB11" s="149"/>
      <c r="AC11" s="151">
        <v>35839822.477263696</v>
      </c>
      <c r="AF11" s="206" t="s">
        <v>1</v>
      </c>
      <c r="AG11" s="206">
        <v>1</v>
      </c>
    </row>
    <row r="12" spans="1:33" ht="15" x14ac:dyDescent="0.2">
      <c r="A12" s="191"/>
      <c r="B12" s="194"/>
      <c r="C12" s="100" t="s">
        <v>36</v>
      </c>
      <c r="D12" s="101">
        <v>4</v>
      </c>
      <c r="E12" s="145"/>
      <c r="F12" s="146"/>
      <c r="G12" s="146"/>
      <c r="H12" s="146"/>
      <c r="I12" s="146"/>
      <c r="J12" s="146"/>
      <c r="K12" s="146"/>
      <c r="L12" s="146">
        <v>170665.82132030334</v>
      </c>
      <c r="M12" s="146">
        <v>170665.82132030334</v>
      </c>
      <c r="N12" s="146">
        <v>170665.82132030334</v>
      </c>
      <c r="O12" s="146">
        <v>170665.82132030334</v>
      </c>
      <c r="P12" s="146">
        <v>170665.82132030334</v>
      </c>
      <c r="Q12" s="146">
        <v>170665.82132030334</v>
      </c>
      <c r="R12" s="146">
        <v>170665.82132030334</v>
      </c>
      <c r="S12" s="146">
        <v>170665.82132030334</v>
      </c>
      <c r="T12" s="146">
        <v>170665.82132030334</v>
      </c>
      <c r="U12" s="146">
        <v>170665.82132030334</v>
      </c>
      <c r="V12" s="146"/>
      <c r="W12" s="146"/>
      <c r="X12" s="146"/>
      <c r="Y12" s="146"/>
      <c r="Z12" s="146"/>
      <c r="AA12" s="146"/>
      <c r="AB12" s="146"/>
      <c r="AC12" s="152">
        <v>6826632.8528121328</v>
      </c>
      <c r="AF12" s="206" t="s">
        <v>3</v>
      </c>
      <c r="AG12" s="206">
        <v>1</v>
      </c>
    </row>
    <row r="13" spans="1:33" ht="15" x14ac:dyDescent="0.2">
      <c r="A13" s="191"/>
      <c r="B13" s="194"/>
      <c r="C13" s="106" t="s">
        <v>37</v>
      </c>
      <c r="D13" s="107">
        <v>6</v>
      </c>
      <c r="E13" s="143"/>
      <c r="F13" s="143"/>
      <c r="G13" s="143"/>
      <c r="H13" s="143"/>
      <c r="I13" s="143"/>
      <c r="J13" s="143"/>
      <c r="K13" s="143"/>
      <c r="L13" s="143">
        <v>170665.82132030334</v>
      </c>
      <c r="M13" s="143">
        <v>170665.82132030334</v>
      </c>
      <c r="N13" s="143">
        <v>170665.82132030334</v>
      </c>
      <c r="O13" s="143">
        <v>170665.82132030334</v>
      </c>
      <c r="P13" s="143">
        <v>170665.82132030334</v>
      </c>
      <c r="Q13" s="143">
        <v>170665.82132030334</v>
      </c>
      <c r="R13" s="143">
        <v>170665.82132030334</v>
      </c>
      <c r="S13" s="143">
        <v>170665.82132030334</v>
      </c>
      <c r="T13" s="143">
        <v>170665.82132030334</v>
      </c>
      <c r="U13" s="143">
        <v>170665.82132030334</v>
      </c>
      <c r="V13" s="143"/>
      <c r="W13" s="143"/>
      <c r="X13" s="143"/>
      <c r="Y13" s="143"/>
      <c r="Z13" s="143"/>
      <c r="AA13" s="143"/>
      <c r="AB13" s="143"/>
      <c r="AC13" s="153">
        <v>10239949.279218199</v>
      </c>
      <c r="AF13" s="206" t="s">
        <v>2</v>
      </c>
      <c r="AG13" s="206">
        <v>1</v>
      </c>
    </row>
    <row r="14" spans="1:33" ht="15.75" thickBot="1" x14ac:dyDescent="0.25">
      <c r="A14" s="192"/>
      <c r="B14" s="195"/>
      <c r="C14" s="122" t="s">
        <v>34</v>
      </c>
      <c r="D14" s="123">
        <v>31</v>
      </c>
      <c r="E14" s="109"/>
      <c r="F14" s="109"/>
      <c r="G14" s="109"/>
      <c r="H14" s="109"/>
      <c r="I14" s="109"/>
      <c r="J14" s="109"/>
      <c r="K14" s="109"/>
      <c r="L14" s="109">
        <v>5290640.4609294031</v>
      </c>
      <c r="M14" s="109">
        <v>5290640.4609294031</v>
      </c>
      <c r="N14" s="109">
        <v>5290640.4609294031</v>
      </c>
      <c r="O14" s="109">
        <v>5290640.4609294031</v>
      </c>
      <c r="P14" s="109">
        <v>5290640.4609294031</v>
      </c>
      <c r="Q14" s="109">
        <v>5290640.4609294031</v>
      </c>
      <c r="R14" s="109">
        <v>5290640.4609294031</v>
      </c>
      <c r="S14" s="109">
        <v>5290640.4609294031</v>
      </c>
      <c r="T14" s="109">
        <v>5290640.4609294031</v>
      </c>
      <c r="U14" s="109">
        <v>5290640.4609294031</v>
      </c>
      <c r="V14" s="109"/>
      <c r="W14" s="109"/>
      <c r="X14" s="109"/>
      <c r="Y14" s="109"/>
      <c r="Z14" s="109"/>
      <c r="AA14" s="109"/>
      <c r="AB14" s="142"/>
      <c r="AC14" s="152">
        <v>52906404.609294027</v>
      </c>
      <c r="AD14" s="152"/>
    </row>
    <row r="15" spans="1:33" ht="15" x14ac:dyDescent="0.2">
      <c r="A15" s="191">
        <v>47150</v>
      </c>
      <c r="B15" s="202">
        <v>54603484.519392759</v>
      </c>
      <c r="C15" s="94" t="s">
        <v>35</v>
      </c>
      <c r="D15" s="95">
        <v>20</v>
      </c>
      <c r="E15" s="148"/>
      <c r="F15" s="149"/>
      <c r="G15" s="149"/>
      <c r="H15" s="149"/>
      <c r="I15" s="149"/>
      <c r="J15" s="149"/>
      <c r="K15" s="149"/>
      <c r="L15" s="149">
        <v>195012.44471211699</v>
      </c>
      <c r="M15" s="149">
        <v>195012.44471211699</v>
      </c>
      <c r="N15" s="149">
        <v>195012.44471211699</v>
      </c>
      <c r="O15" s="149">
        <v>195012.44471211699</v>
      </c>
      <c r="P15" s="149">
        <v>195012.44471211699</v>
      </c>
      <c r="Q15" s="149">
        <v>195012.44471211699</v>
      </c>
      <c r="R15" s="149">
        <v>195012.44471211699</v>
      </c>
      <c r="S15" s="149">
        <v>195012.44471211699</v>
      </c>
      <c r="T15" s="149">
        <v>195012.44471211699</v>
      </c>
      <c r="U15" s="149">
        <v>195012.44471211699</v>
      </c>
      <c r="V15" s="149"/>
      <c r="W15" s="149"/>
      <c r="X15" s="149"/>
      <c r="Y15" s="149"/>
      <c r="Z15" s="149"/>
      <c r="AA15" s="149"/>
      <c r="AB15" s="149"/>
      <c r="AC15" s="151">
        <v>39002488.942423403</v>
      </c>
      <c r="AF15" s="206" t="s">
        <v>1</v>
      </c>
      <c r="AG15" s="206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/>
      <c r="F16" s="146"/>
      <c r="G16" s="146"/>
      <c r="H16" s="146"/>
      <c r="I16" s="146"/>
      <c r="J16" s="146"/>
      <c r="K16" s="146"/>
      <c r="L16" s="146">
        <v>195012.44471211699</v>
      </c>
      <c r="M16" s="146">
        <v>195012.44471211699</v>
      </c>
      <c r="N16" s="146">
        <v>195012.44471211699</v>
      </c>
      <c r="O16" s="146">
        <v>195012.44471211699</v>
      </c>
      <c r="P16" s="146">
        <v>195012.44471211699</v>
      </c>
      <c r="Q16" s="146">
        <v>195012.44471211699</v>
      </c>
      <c r="R16" s="146">
        <v>195012.44471211699</v>
      </c>
      <c r="S16" s="146">
        <v>195012.44471211699</v>
      </c>
      <c r="T16" s="146">
        <v>195012.44471211699</v>
      </c>
      <c r="U16" s="146">
        <v>195012.44471211699</v>
      </c>
      <c r="V16" s="146"/>
      <c r="W16" s="146"/>
      <c r="X16" s="146"/>
      <c r="Y16" s="146"/>
      <c r="Z16" s="146"/>
      <c r="AA16" s="146"/>
      <c r="AB16" s="146"/>
      <c r="AC16" s="152">
        <v>7800497.7884846814</v>
      </c>
      <c r="AF16" s="206" t="s">
        <v>3</v>
      </c>
      <c r="AG16" s="206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/>
      <c r="F17" s="143"/>
      <c r="G17" s="143"/>
      <c r="H17" s="143"/>
      <c r="I17" s="143"/>
      <c r="J17" s="143"/>
      <c r="K17" s="143"/>
      <c r="L17" s="143">
        <v>195012.44471211699</v>
      </c>
      <c r="M17" s="143">
        <v>195012.44471211699</v>
      </c>
      <c r="N17" s="143">
        <v>195012.44471211699</v>
      </c>
      <c r="O17" s="143">
        <v>195012.44471211699</v>
      </c>
      <c r="P17" s="143">
        <v>195012.44471211699</v>
      </c>
      <c r="Q17" s="143">
        <v>195012.44471211699</v>
      </c>
      <c r="R17" s="143">
        <v>195012.44471211699</v>
      </c>
      <c r="S17" s="143">
        <v>195012.44471211699</v>
      </c>
      <c r="T17" s="143">
        <v>195012.44471211699</v>
      </c>
      <c r="U17" s="143">
        <v>195012.44471211699</v>
      </c>
      <c r="V17" s="143"/>
      <c r="W17" s="143"/>
      <c r="X17" s="143"/>
      <c r="Y17" s="143"/>
      <c r="Z17" s="143"/>
      <c r="AA17" s="143"/>
      <c r="AB17" s="143"/>
      <c r="AC17" s="153">
        <v>7800497.7884846814</v>
      </c>
      <c r="AF17" s="206" t="s">
        <v>2</v>
      </c>
      <c r="AG17" s="206">
        <v>2</v>
      </c>
    </row>
    <row r="18" spans="1:33" ht="15.75" thickBot="1" x14ac:dyDescent="0.25">
      <c r="A18" s="192"/>
      <c r="B18" s="195"/>
      <c r="C18" s="112" t="s">
        <v>34</v>
      </c>
      <c r="D18" s="113">
        <v>28</v>
      </c>
      <c r="E18" s="109"/>
      <c r="F18" s="109"/>
      <c r="G18" s="109"/>
      <c r="H18" s="109"/>
      <c r="I18" s="109"/>
      <c r="J18" s="109"/>
      <c r="K18" s="109"/>
      <c r="L18" s="109">
        <v>5460348.4519392764</v>
      </c>
      <c r="M18" s="109">
        <v>5460348.4519392764</v>
      </c>
      <c r="N18" s="109">
        <v>5460348.4519392764</v>
      </c>
      <c r="O18" s="109">
        <v>5460348.4519392764</v>
      </c>
      <c r="P18" s="109">
        <v>5460348.4519392764</v>
      </c>
      <c r="Q18" s="109">
        <v>5460348.4519392764</v>
      </c>
      <c r="R18" s="109">
        <v>5460348.4519392764</v>
      </c>
      <c r="S18" s="109">
        <v>5460348.4519392764</v>
      </c>
      <c r="T18" s="109">
        <v>5460348.4519392764</v>
      </c>
      <c r="U18" s="109">
        <v>5460348.4519392764</v>
      </c>
      <c r="V18" s="109"/>
      <c r="W18" s="109"/>
      <c r="X18" s="109"/>
      <c r="Y18" s="109"/>
      <c r="Z18" s="109"/>
      <c r="AA18" s="109"/>
      <c r="AB18" s="142"/>
      <c r="AC18" s="152">
        <v>54603484.519392759</v>
      </c>
      <c r="AD18" s="152"/>
    </row>
    <row r="19" spans="1:33" ht="15" x14ac:dyDescent="0.2">
      <c r="A19" s="193">
        <v>47178</v>
      </c>
      <c r="B19" s="202">
        <v>56522826.954618365</v>
      </c>
      <c r="C19" s="94" t="s">
        <v>35</v>
      </c>
      <c r="D19" s="95">
        <v>19</v>
      </c>
      <c r="E19" s="148"/>
      <c r="F19" s="149"/>
      <c r="G19" s="149"/>
      <c r="H19" s="149"/>
      <c r="I19" s="149"/>
      <c r="J19" s="149"/>
      <c r="K19" s="149"/>
      <c r="L19" s="149">
        <v>182331.6998536076</v>
      </c>
      <c r="M19" s="149">
        <v>182331.6998536076</v>
      </c>
      <c r="N19" s="149">
        <v>182331.6998536076</v>
      </c>
      <c r="O19" s="149">
        <v>182331.6998536076</v>
      </c>
      <c r="P19" s="149">
        <v>182331.6998536076</v>
      </c>
      <c r="Q19" s="149">
        <v>182331.6998536076</v>
      </c>
      <c r="R19" s="149">
        <v>182331.6998536076</v>
      </c>
      <c r="S19" s="149">
        <v>182331.6998536076</v>
      </c>
      <c r="T19" s="149">
        <v>182331.6998536076</v>
      </c>
      <c r="U19" s="149">
        <v>182331.6998536076</v>
      </c>
      <c r="V19" s="149"/>
      <c r="W19" s="149"/>
      <c r="X19" s="149"/>
      <c r="Y19" s="149"/>
      <c r="Z19" s="149"/>
      <c r="AA19" s="149"/>
      <c r="AB19" s="149"/>
      <c r="AC19" s="151">
        <v>34643022.972185448</v>
      </c>
      <c r="AF19" s="206" t="s">
        <v>1</v>
      </c>
      <c r="AG19" s="206">
        <v>3</v>
      </c>
    </row>
    <row r="20" spans="1:33" ht="15" x14ac:dyDescent="0.2">
      <c r="A20" s="191"/>
      <c r="B20" s="194"/>
      <c r="C20" s="100" t="s">
        <v>36</v>
      </c>
      <c r="D20" s="101">
        <v>5</v>
      </c>
      <c r="E20" s="145"/>
      <c r="F20" s="146"/>
      <c r="G20" s="146"/>
      <c r="H20" s="146"/>
      <c r="I20" s="146"/>
      <c r="J20" s="146"/>
      <c r="K20" s="146"/>
      <c r="L20" s="146">
        <v>182331.6998536076</v>
      </c>
      <c r="M20" s="146">
        <v>182331.6998536076</v>
      </c>
      <c r="N20" s="146">
        <v>182331.6998536076</v>
      </c>
      <c r="O20" s="146">
        <v>182331.6998536076</v>
      </c>
      <c r="P20" s="146">
        <v>182331.6998536076</v>
      </c>
      <c r="Q20" s="146">
        <v>182331.6998536076</v>
      </c>
      <c r="R20" s="146">
        <v>182331.6998536076</v>
      </c>
      <c r="S20" s="146">
        <v>182331.6998536076</v>
      </c>
      <c r="T20" s="146">
        <v>182331.6998536076</v>
      </c>
      <c r="U20" s="146">
        <v>182331.6998536076</v>
      </c>
      <c r="V20" s="146"/>
      <c r="W20" s="146"/>
      <c r="X20" s="146"/>
      <c r="Y20" s="146"/>
      <c r="Z20" s="146"/>
      <c r="AA20" s="146"/>
      <c r="AB20" s="146"/>
      <c r="AC20" s="152">
        <v>9116584.992680382</v>
      </c>
      <c r="AF20" s="206" t="s">
        <v>3</v>
      </c>
      <c r="AG20" s="206">
        <v>3</v>
      </c>
    </row>
    <row r="21" spans="1:33" ht="15" x14ac:dyDescent="0.2">
      <c r="A21" s="191"/>
      <c r="B21" s="194"/>
      <c r="C21" s="106" t="s">
        <v>37</v>
      </c>
      <c r="D21" s="107">
        <v>7</v>
      </c>
      <c r="E21" s="143"/>
      <c r="F21" s="143"/>
      <c r="G21" s="143"/>
      <c r="H21" s="143"/>
      <c r="I21" s="143"/>
      <c r="J21" s="143"/>
      <c r="K21" s="143"/>
      <c r="L21" s="143">
        <v>182331.6998536076</v>
      </c>
      <c r="M21" s="143">
        <v>182331.6998536076</v>
      </c>
      <c r="N21" s="143">
        <v>182331.6998536076</v>
      </c>
      <c r="O21" s="143">
        <v>182331.6998536076</v>
      </c>
      <c r="P21" s="143">
        <v>182331.6998536076</v>
      </c>
      <c r="Q21" s="143">
        <v>182331.6998536076</v>
      </c>
      <c r="R21" s="143">
        <v>182331.6998536076</v>
      </c>
      <c r="S21" s="143">
        <v>182331.6998536076</v>
      </c>
      <c r="T21" s="143">
        <v>182331.6998536076</v>
      </c>
      <c r="U21" s="143">
        <v>182331.6998536076</v>
      </c>
      <c r="V21" s="143"/>
      <c r="W21" s="143"/>
      <c r="X21" s="143"/>
      <c r="Y21" s="143"/>
      <c r="Z21" s="143"/>
      <c r="AA21" s="143"/>
      <c r="AB21" s="143"/>
      <c r="AC21" s="153">
        <v>12763218.989752535</v>
      </c>
      <c r="AF21" s="206" t="s">
        <v>2</v>
      </c>
      <c r="AG21" s="206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/>
      <c r="F22" s="109"/>
      <c r="G22" s="109"/>
      <c r="H22" s="109"/>
      <c r="I22" s="109"/>
      <c r="J22" s="109"/>
      <c r="K22" s="109"/>
      <c r="L22" s="109">
        <v>5652282.6954618357</v>
      </c>
      <c r="M22" s="109">
        <v>5652282.6954618357</v>
      </c>
      <c r="N22" s="109">
        <v>5652282.6954618357</v>
      </c>
      <c r="O22" s="109">
        <v>5652282.6954618357</v>
      </c>
      <c r="P22" s="109">
        <v>5652282.6954618357</v>
      </c>
      <c r="Q22" s="109">
        <v>5652282.6954618357</v>
      </c>
      <c r="R22" s="109">
        <v>5652282.6954618357</v>
      </c>
      <c r="S22" s="109">
        <v>5652282.6954618357</v>
      </c>
      <c r="T22" s="109">
        <v>5652282.6954618357</v>
      </c>
      <c r="U22" s="109">
        <v>5652282.6954618357</v>
      </c>
      <c r="V22" s="109"/>
      <c r="W22" s="109"/>
      <c r="X22" s="109"/>
      <c r="Y22" s="109"/>
      <c r="Z22" s="109"/>
      <c r="AA22" s="109"/>
      <c r="AB22" s="142"/>
      <c r="AC22" s="152">
        <v>56522826.954618365</v>
      </c>
      <c r="AD22" s="152"/>
    </row>
    <row r="23" spans="1:33" ht="15" x14ac:dyDescent="0.2">
      <c r="A23" s="193">
        <v>47209</v>
      </c>
      <c r="B23" s="202">
        <v>54160648.741439141</v>
      </c>
      <c r="C23" s="94" t="s">
        <v>35</v>
      </c>
      <c r="D23" s="95">
        <v>21</v>
      </c>
      <c r="E23" s="148"/>
      <c r="F23" s="149"/>
      <c r="G23" s="149"/>
      <c r="H23" s="149"/>
      <c r="I23" s="149"/>
      <c r="J23" s="149"/>
      <c r="K23" s="149"/>
      <c r="L23" s="149">
        <v>180535.49580479713</v>
      </c>
      <c r="M23" s="149">
        <v>180535.49580479713</v>
      </c>
      <c r="N23" s="149">
        <v>180535.49580479713</v>
      </c>
      <c r="O23" s="149">
        <v>180535.49580479713</v>
      </c>
      <c r="P23" s="149">
        <v>180535.49580479713</v>
      </c>
      <c r="Q23" s="149">
        <v>180535.49580479713</v>
      </c>
      <c r="R23" s="149">
        <v>180535.49580479713</v>
      </c>
      <c r="S23" s="149">
        <v>180535.49580479713</v>
      </c>
      <c r="T23" s="149">
        <v>180535.49580479713</v>
      </c>
      <c r="U23" s="149">
        <v>180535.49580479713</v>
      </c>
      <c r="V23" s="149"/>
      <c r="W23" s="149"/>
      <c r="X23" s="149"/>
      <c r="Y23" s="149"/>
      <c r="Z23" s="149"/>
      <c r="AA23" s="149"/>
      <c r="AB23" s="149"/>
      <c r="AC23" s="151">
        <v>37912454.119007401</v>
      </c>
      <c r="AF23" s="206" t="s">
        <v>1</v>
      </c>
      <c r="AG23" s="206">
        <v>4</v>
      </c>
    </row>
    <row r="24" spans="1:33" ht="15" x14ac:dyDescent="0.2">
      <c r="A24" s="191"/>
      <c r="B24" s="194"/>
      <c r="C24" s="100" t="s">
        <v>36</v>
      </c>
      <c r="D24" s="101">
        <v>4</v>
      </c>
      <c r="E24" s="145"/>
      <c r="F24" s="146"/>
      <c r="G24" s="146"/>
      <c r="H24" s="146"/>
      <c r="I24" s="146"/>
      <c r="J24" s="146"/>
      <c r="K24" s="146"/>
      <c r="L24" s="146">
        <v>180535.49580479713</v>
      </c>
      <c r="M24" s="146">
        <v>180535.49580479713</v>
      </c>
      <c r="N24" s="146">
        <v>180535.49580479713</v>
      </c>
      <c r="O24" s="146">
        <v>180535.49580479713</v>
      </c>
      <c r="P24" s="146">
        <v>180535.49580479713</v>
      </c>
      <c r="Q24" s="146">
        <v>180535.49580479713</v>
      </c>
      <c r="R24" s="146">
        <v>180535.49580479713</v>
      </c>
      <c r="S24" s="146">
        <v>180535.49580479713</v>
      </c>
      <c r="T24" s="146">
        <v>180535.49580479713</v>
      </c>
      <c r="U24" s="146">
        <v>180535.49580479713</v>
      </c>
      <c r="V24" s="146"/>
      <c r="W24" s="146"/>
      <c r="X24" s="146"/>
      <c r="Y24" s="146"/>
      <c r="Z24" s="146"/>
      <c r="AA24" s="146"/>
      <c r="AB24" s="146"/>
      <c r="AC24" s="152">
        <v>7221419.8321918854</v>
      </c>
      <c r="AF24" s="206" t="s">
        <v>3</v>
      </c>
      <c r="AG24" s="206">
        <v>4</v>
      </c>
    </row>
    <row r="25" spans="1:33" ht="15" x14ac:dyDescent="0.2">
      <c r="A25" s="191"/>
      <c r="B25" s="194"/>
      <c r="C25" s="106" t="s">
        <v>37</v>
      </c>
      <c r="D25" s="107">
        <v>5</v>
      </c>
      <c r="E25" s="143"/>
      <c r="F25" s="143"/>
      <c r="G25" s="143"/>
      <c r="H25" s="143"/>
      <c r="I25" s="143"/>
      <c r="J25" s="143"/>
      <c r="K25" s="143"/>
      <c r="L25" s="143">
        <v>180535.49580479713</v>
      </c>
      <c r="M25" s="143">
        <v>180535.49580479713</v>
      </c>
      <c r="N25" s="143">
        <v>180535.49580479713</v>
      </c>
      <c r="O25" s="143">
        <v>180535.49580479713</v>
      </c>
      <c r="P25" s="143">
        <v>180535.49580479713</v>
      </c>
      <c r="Q25" s="143">
        <v>180535.49580479713</v>
      </c>
      <c r="R25" s="143">
        <v>180535.49580479713</v>
      </c>
      <c r="S25" s="143">
        <v>180535.49580479713</v>
      </c>
      <c r="T25" s="143">
        <v>180535.49580479713</v>
      </c>
      <c r="U25" s="143">
        <v>180535.49580479713</v>
      </c>
      <c r="V25" s="143"/>
      <c r="W25" s="143"/>
      <c r="X25" s="143"/>
      <c r="Y25" s="143"/>
      <c r="Z25" s="143"/>
      <c r="AA25" s="143"/>
      <c r="AB25" s="143"/>
      <c r="AC25" s="153">
        <v>9026774.7902398575</v>
      </c>
      <c r="AF25" s="206" t="s">
        <v>2</v>
      </c>
      <c r="AG25" s="206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/>
      <c r="F26" s="109"/>
      <c r="G26" s="109"/>
      <c r="H26" s="109"/>
      <c r="I26" s="109"/>
      <c r="J26" s="109"/>
      <c r="K26" s="109"/>
      <c r="L26" s="109">
        <v>5416064.8741439134</v>
      </c>
      <c r="M26" s="109">
        <v>5416064.8741439134</v>
      </c>
      <c r="N26" s="109">
        <v>5416064.8741439134</v>
      </c>
      <c r="O26" s="109">
        <v>5416064.8741439134</v>
      </c>
      <c r="P26" s="109">
        <v>5416064.8741439134</v>
      </c>
      <c r="Q26" s="109">
        <v>5416064.8741439134</v>
      </c>
      <c r="R26" s="109">
        <v>5416064.8741439134</v>
      </c>
      <c r="S26" s="109">
        <v>5416064.8741439134</v>
      </c>
      <c r="T26" s="109">
        <v>5416064.8741439134</v>
      </c>
      <c r="U26" s="109">
        <v>5416064.8741439134</v>
      </c>
      <c r="V26" s="109"/>
      <c r="W26" s="109"/>
      <c r="X26" s="109"/>
      <c r="Y26" s="109"/>
      <c r="Z26" s="109"/>
      <c r="AA26" s="109"/>
      <c r="AB26" s="142"/>
      <c r="AC26" s="152">
        <v>54160648.741439141</v>
      </c>
      <c r="AD26" s="152"/>
    </row>
    <row r="27" spans="1:33" ht="15" x14ac:dyDescent="0.2">
      <c r="A27" s="193">
        <v>47239</v>
      </c>
      <c r="B27" s="202">
        <v>56026000.36727038</v>
      </c>
      <c r="C27" s="94" t="s">
        <v>35</v>
      </c>
      <c r="D27" s="95">
        <v>21</v>
      </c>
      <c r="E27" s="148"/>
      <c r="F27" s="149"/>
      <c r="G27" s="149"/>
      <c r="H27" s="149"/>
      <c r="I27" s="149"/>
      <c r="J27" s="149"/>
      <c r="K27" s="149"/>
      <c r="L27" s="149">
        <v>180729.0334428077</v>
      </c>
      <c r="M27" s="149">
        <v>180729.0334428077</v>
      </c>
      <c r="N27" s="149">
        <v>180729.0334428077</v>
      </c>
      <c r="O27" s="149">
        <v>180729.0334428077</v>
      </c>
      <c r="P27" s="149">
        <v>180729.0334428077</v>
      </c>
      <c r="Q27" s="149">
        <v>180729.0334428077</v>
      </c>
      <c r="R27" s="149">
        <v>180729.0334428077</v>
      </c>
      <c r="S27" s="149">
        <v>180729.0334428077</v>
      </c>
      <c r="T27" s="149">
        <v>180729.0334428077</v>
      </c>
      <c r="U27" s="149">
        <v>180729.0334428077</v>
      </c>
      <c r="V27" s="149"/>
      <c r="W27" s="149"/>
      <c r="X27" s="149"/>
      <c r="Y27" s="149"/>
      <c r="Z27" s="149"/>
      <c r="AA27" s="149"/>
      <c r="AB27" s="149"/>
      <c r="AC27" s="151">
        <v>37953097.022989608</v>
      </c>
      <c r="AF27" s="206" t="s">
        <v>1</v>
      </c>
      <c r="AG27" s="206">
        <v>5</v>
      </c>
    </row>
    <row r="28" spans="1:33" ht="15" x14ac:dyDescent="0.2">
      <c r="A28" s="191"/>
      <c r="B28" s="194"/>
      <c r="C28" s="100" t="s">
        <v>36</v>
      </c>
      <c r="D28" s="101">
        <v>4</v>
      </c>
      <c r="E28" s="145"/>
      <c r="F28" s="146"/>
      <c r="G28" s="146"/>
      <c r="H28" s="146"/>
      <c r="I28" s="146"/>
      <c r="J28" s="146"/>
      <c r="K28" s="146"/>
      <c r="L28" s="146">
        <v>180729.0334428077</v>
      </c>
      <c r="M28" s="146">
        <v>180729.0334428077</v>
      </c>
      <c r="N28" s="146">
        <v>180729.0334428077</v>
      </c>
      <c r="O28" s="146">
        <v>180729.0334428077</v>
      </c>
      <c r="P28" s="146">
        <v>180729.0334428077</v>
      </c>
      <c r="Q28" s="146">
        <v>180729.0334428077</v>
      </c>
      <c r="R28" s="146">
        <v>180729.0334428077</v>
      </c>
      <c r="S28" s="146">
        <v>180729.0334428077</v>
      </c>
      <c r="T28" s="146">
        <v>180729.0334428077</v>
      </c>
      <c r="U28" s="146">
        <v>180729.0334428077</v>
      </c>
      <c r="V28" s="146"/>
      <c r="W28" s="146"/>
      <c r="X28" s="146"/>
      <c r="Y28" s="146"/>
      <c r="Z28" s="146"/>
      <c r="AA28" s="146"/>
      <c r="AB28" s="146"/>
      <c r="AC28" s="152">
        <v>7229161.3377123065</v>
      </c>
      <c r="AF28" s="206" t="s">
        <v>3</v>
      </c>
      <c r="AG28" s="206">
        <v>5</v>
      </c>
    </row>
    <row r="29" spans="1:33" ht="15" x14ac:dyDescent="0.2">
      <c r="A29" s="191"/>
      <c r="B29" s="194"/>
      <c r="C29" s="106" t="s">
        <v>37</v>
      </c>
      <c r="D29" s="107">
        <v>6</v>
      </c>
      <c r="E29" s="143"/>
      <c r="F29" s="143"/>
      <c r="G29" s="143"/>
      <c r="H29" s="143"/>
      <c r="I29" s="143"/>
      <c r="J29" s="143"/>
      <c r="K29" s="143"/>
      <c r="L29" s="143">
        <v>180729.0334428077</v>
      </c>
      <c r="M29" s="143">
        <v>180729.0334428077</v>
      </c>
      <c r="N29" s="143">
        <v>180729.0334428077</v>
      </c>
      <c r="O29" s="143">
        <v>180729.0334428077</v>
      </c>
      <c r="P29" s="143">
        <v>180729.0334428077</v>
      </c>
      <c r="Q29" s="143">
        <v>180729.0334428077</v>
      </c>
      <c r="R29" s="143">
        <v>180729.0334428077</v>
      </c>
      <c r="S29" s="143">
        <v>180729.0334428077</v>
      </c>
      <c r="T29" s="143">
        <v>180729.0334428077</v>
      </c>
      <c r="U29" s="143">
        <v>180729.0334428077</v>
      </c>
      <c r="V29" s="143"/>
      <c r="W29" s="143"/>
      <c r="X29" s="143"/>
      <c r="Y29" s="143"/>
      <c r="Z29" s="143"/>
      <c r="AA29" s="143"/>
      <c r="AB29" s="143"/>
      <c r="AC29" s="153">
        <v>10843742.00656846</v>
      </c>
      <c r="AF29" s="206" t="s">
        <v>2</v>
      </c>
      <c r="AG29" s="206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/>
      <c r="F30" s="109"/>
      <c r="G30" s="109"/>
      <c r="H30" s="109"/>
      <c r="I30" s="109"/>
      <c r="J30" s="109"/>
      <c r="K30" s="109"/>
      <c r="L30" s="109">
        <v>5602600.0367270382</v>
      </c>
      <c r="M30" s="109">
        <v>5602600.0367270382</v>
      </c>
      <c r="N30" s="109">
        <v>5602600.0367270382</v>
      </c>
      <c r="O30" s="109">
        <v>5602600.0367270382</v>
      </c>
      <c r="P30" s="109">
        <v>5602600.0367270382</v>
      </c>
      <c r="Q30" s="109">
        <v>5602600.0367270382</v>
      </c>
      <c r="R30" s="109">
        <v>5602600.0367270382</v>
      </c>
      <c r="S30" s="109">
        <v>5602600.0367270382</v>
      </c>
      <c r="T30" s="109">
        <v>5602600.0367270382</v>
      </c>
      <c r="U30" s="109">
        <v>5602600.0367270382</v>
      </c>
      <c r="V30" s="109"/>
      <c r="W30" s="109"/>
      <c r="X30" s="109"/>
      <c r="Y30" s="109"/>
      <c r="Z30" s="109"/>
      <c r="AA30" s="109"/>
      <c r="AB30" s="142"/>
      <c r="AC30" s="152">
        <v>56026000.36727038</v>
      </c>
      <c r="AD30" s="152"/>
    </row>
    <row r="31" spans="1:33" ht="15" x14ac:dyDescent="0.2">
      <c r="A31" s="193">
        <v>47270</v>
      </c>
      <c r="B31" s="202">
        <v>53573432.243876301</v>
      </c>
      <c r="C31" s="94" t="s">
        <v>35</v>
      </c>
      <c r="D31" s="95">
        <v>19</v>
      </c>
      <c r="E31" s="148"/>
      <c r="F31" s="149"/>
      <c r="G31" s="149"/>
      <c r="H31" s="149"/>
      <c r="I31" s="149"/>
      <c r="J31" s="149"/>
      <c r="K31" s="149"/>
      <c r="L31" s="149">
        <v>178578.10747958766</v>
      </c>
      <c r="M31" s="149">
        <v>178578.10747958766</v>
      </c>
      <c r="N31" s="149">
        <v>178578.10747958766</v>
      </c>
      <c r="O31" s="149">
        <v>178578.10747958766</v>
      </c>
      <c r="P31" s="149">
        <v>178578.10747958766</v>
      </c>
      <c r="Q31" s="149">
        <v>178578.10747958766</v>
      </c>
      <c r="R31" s="149">
        <v>178578.10747958766</v>
      </c>
      <c r="S31" s="149">
        <v>178578.10747958766</v>
      </c>
      <c r="T31" s="149">
        <v>178578.10747958766</v>
      </c>
      <c r="U31" s="149">
        <v>178578.10747958766</v>
      </c>
      <c r="V31" s="149"/>
      <c r="W31" s="149"/>
      <c r="X31" s="149"/>
      <c r="Y31" s="149"/>
      <c r="Z31" s="149"/>
      <c r="AA31" s="149"/>
      <c r="AB31" s="149"/>
      <c r="AC31" s="151">
        <v>33929840.421121657</v>
      </c>
      <c r="AF31" s="206" t="s">
        <v>1</v>
      </c>
      <c r="AG31" s="206">
        <v>6</v>
      </c>
    </row>
    <row r="32" spans="1:33" ht="15" x14ac:dyDescent="0.2">
      <c r="A32" s="191"/>
      <c r="B32" s="194"/>
      <c r="C32" s="100" t="s">
        <v>36</v>
      </c>
      <c r="D32" s="101">
        <v>5</v>
      </c>
      <c r="E32" s="145"/>
      <c r="F32" s="146"/>
      <c r="G32" s="146"/>
      <c r="H32" s="146"/>
      <c r="I32" s="146"/>
      <c r="J32" s="146"/>
      <c r="K32" s="146"/>
      <c r="L32" s="146">
        <v>178578.10747958766</v>
      </c>
      <c r="M32" s="146">
        <v>178578.10747958766</v>
      </c>
      <c r="N32" s="146">
        <v>178578.10747958766</v>
      </c>
      <c r="O32" s="146">
        <v>178578.10747958766</v>
      </c>
      <c r="P32" s="146">
        <v>178578.10747958766</v>
      </c>
      <c r="Q32" s="146">
        <v>178578.10747958766</v>
      </c>
      <c r="R32" s="146">
        <v>178578.10747958766</v>
      </c>
      <c r="S32" s="146">
        <v>178578.10747958766</v>
      </c>
      <c r="T32" s="146">
        <v>178578.10747958766</v>
      </c>
      <c r="U32" s="146">
        <v>178578.10747958766</v>
      </c>
      <c r="V32" s="146"/>
      <c r="W32" s="146"/>
      <c r="X32" s="146"/>
      <c r="Y32" s="146"/>
      <c r="Z32" s="146"/>
      <c r="AA32" s="146"/>
      <c r="AB32" s="146"/>
      <c r="AC32" s="152">
        <v>8928905.3739793822</v>
      </c>
      <c r="AF32" s="206" t="s">
        <v>3</v>
      </c>
      <c r="AG32" s="206">
        <v>6</v>
      </c>
    </row>
    <row r="33" spans="1:33" ht="15" x14ac:dyDescent="0.2">
      <c r="A33" s="191"/>
      <c r="B33" s="194"/>
      <c r="C33" s="106" t="s">
        <v>37</v>
      </c>
      <c r="D33" s="107">
        <v>6</v>
      </c>
      <c r="E33" s="143"/>
      <c r="F33" s="143"/>
      <c r="G33" s="143"/>
      <c r="H33" s="143"/>
      <c r="I33" s="143"/>
      <c r="J33" s="143"/>
      <c r="K33" s="143"/>
      <c r="L33" s="143">
        <v>178578.10747958766</v>
      </c>
      <c r="M33" s="143">
        <v>178578.10747958766</v>
      </c>
      <c r="N33" s="143">
        <v>178578.10747958766</v>
      </c>
      <c r="O33" s="143">
        <v>178578.10747958766</v>
      </c>
      <c r="P33" s="143">
        <v>178578.10747958766</v>
      </c>
      <c r="Q33" s="143">
        <v>178578.10747958766</v>
      </c>
      <c r="R33" s="143">
        <v>178578.10747958766</v>
      </c>
      <c r="S33" s="143">
        <v>178578.10747958766</v>
      </c>
      <c r="T33" s="143">
        <v>178578.10747958766</v>
      </c>
      <c r="U33" s="143">
        <v>178578.10747958766</v>
      </c>
      <c r="V33" s="143"/>
      <c r="W33" s="143"/>
      <c r="X33" s="143"/>
      <c r="Y33" s="143"/>
      <c r="Z33" s="143"/>
      <c r="AA33" s="143"/>
      <c r="AB33" s="143"/>
      <c r="AC33" s="153">
        <v>10714686.44877526</v>
      </c>
      <c r="AF33" s="206" t="s">
        <v>2</v>
      </c>
      <c r="AG33" s="206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/>
      <c r="F34" s="109"/>
      <c r="G34" s="109"/>
      <c r="H34" s="109"/>
      <c r="I34" s="109"/>
      <c r="J34" s="109"/>
      <c r="K34" s="109"/>
      <c r="L34" s="109">
        <v>5357343.2243876299</v>
      </c>
      <c r="M34" s="109">
        <v>5357343.2243876299</v>
      </c>
      <c r="N34" s="109">
        <v>5357343.2243876299</v>
      </c>
      <c r="O34" s="109">
        <v>5357343.2243876299</v>
      </c>
      <c r="P34" s="109">
        <v>5357343.2243876299</v>
      </c>
      <c r="Q34" s="109">
        <v>5357343.2243876299</v>
      </c>
      <c r="R34" s="109">
        <v>5357343.2243876299</v>
      </c>
      <c r="S34" s="109">
        <v>5357343.2243876299</v>
      </c>
      <c r="T34" s="109">
        <v>5357343.2243876299</v>
      </c>
      <c r="U34" s="109">
        <v>5357343.2243876299</v>
      </c>
      <c r="V34" s="109"/>
      <c r="W34" s="109"/>
      <c r="X34" s="109"/>
      <c r="Y34" s="109"/>
      <c r="Z34" s="109"/>
      <c r="AA34" s="109"/>
      <c r="AB34" s="142"/>
      <c r="AC34" s="152">
        <v>53573432.243876301</v>
      </c>
      <c r="AD34" s="152"/>
    </row>
    <row r="35" spans="1:33" ht="15" x14ac:dyDescent="0.2">
      <c r="A35" s="193">
        <v>47300</v>
      </c>
      <c r="B35" s="202">
        <v>55067199.900514461</v>
      </c>
      <c r="C35" s="94" t="s">
        <v>35</v>
      </c>
      <c r="D35" s="95">
        <v>20</v>
      </c>
      <c r="E35" s="148"/>
      <c r="F35" s="149"/>
      <c r="G35" s="149"/>
      <c r="H35" s="149"/>
      <c r="I35" s="149"/>
      <c r="J35" s="149"/>
      <c r="K35" s="149"/>
      <c r="L35" s="149">
        <v>177636.12871133696</v>
      </c>
      <c r="M35" s="149">
        <v>177636.12871133696</v>
      </c>
      <c r="N35" s="149">
        <v>177636.12871133696</v>
      </c>
      <c r="O35" s="149">
        <v>177636.12871133696</v>
      </c>
      <c r="P35" s="149">
        <v>177636.12871133696</v>
      </c>
      <c r="Q35" s="149">
        <v>177636.12871133696</v>
      </c>
      <c r="R35" s="149">
        <v>177636.12871133696</v>
      </c>
      <c r="S35" s="149">
        <v>177636.12871133696</v>
      </c>
      <c r="T35" s="149">
        <v>177636.12871133696</v>
      </c>
      <c r="U35" s="149">
        <v>177636.12871133696</v>
      </c>
      <c r="V35" s="149"/>
      <c r="W35" s="149"/>
      <c r="X35" s="149"/>
      <c r="Y35" s="149"/>
      <c r="Z35" s="149"/>
      <c r="AA35" s="149"/>
      <c r="AB35" s="149"/>
      <c r="AC35" s="151">
        <v>35527225.742267393</v>
      </c>
      <c r="AF35" s="206" t="s">
        <v>1</v>
      </c>
      <c r="AG35" s="206">
        <v>7</v>
      </c>
    </row>
    <row r="36" spans="1:33" ht="15" x14ac:dyDescent="0.2">
      <c r="A36" s="191"/>
      <c r="B36" s="194"/>
      <c r="C36" s="100" t="s">
        <v>36</v>
      </c>
      <c r="D36" s="101">
        <v>4</v>
      </c>
      <c r="E36" s="145"/>
      <c r="F36" s="146"/>
      <c r="G36" s="146"/>
      <c r="H36" s="146"/>
      <c r="I36" s="146"/>
      <c r="J36" s="146"/>
      <c r="K36" s="146"/>
      <c r="L36" s="146">
        <v>177636.12871133696</v>
      </c>
      <c r="M36" s="146">
        <v>177636.12871133696</v>
      </c>
      <c r="N36" s="146">
        <v>177636.12871133696</v>
      </c>
      <c r="O36" s="146">
        <v>177636.12871133696</v>
      </c>
      <c r="P36" s="146">
        <v>177636.12871133696</v>
      </c>
      <c r="Q36" s="146">
        <v>177636.12871133696</v>
      </c>
      <c r="R36" s="146">
        <v>177636.12871133696</v>
      </c>
      <c r="S36" s="146">
        <v>177636.12871133696</v>
      </c>
      <c r="T36" s="146">
        <v>177636.12871133696</v>
      </c>
      <c r="U36" s="146">
        <v>177636.12871133696</v>
      </c>
      <c r="V36" s="146"/>
      <c r="W36" s="146"/>
      <c r="X36" s="146"/>
      <c r="Y36" s="146"/>
      <c r="Z36" s="146"/>
      <c r="AA36" s="146"/>
      <c r="AB36" s="146"/>
      <c r="AC36" s="152">
        <v>7105445.1484534787</v>
      </c>
      <c r="AF36" s="206" t="s">
        <v>3</v>
      </c>
      <c r="AG36" s="206">
        <v>7</v>
      </c>
    </row>
    <row r="37" spans="1:33" ht="15" x14ac:dyDescent="0.2">
      <c r="A37" s="191"/>
      <c r="B37" s="194"/>
      <c r="C37" s="106" t="s">
        <v>37</v>
      </c>
      <c r="D37" s="107">
        <v>7</v>
      </c>
      <c r="E37" s="143"/>
      <c r="F37" s="143"/>
      <c r="G37" s="143"/>
      <c r="H37" s="143"/>
      <c r="I37" s="143"/>
      <c r="J37" s="143"/>
      <c r="K37" s="143"/>
      <c r="L37" s="143">
        <v>177636.12871133696</v>
      </c>
      <c r="M37" s="143">
        <v>177636.12871133696</v>
      </c>
      <c r="N37" s="143">
        <v>177636.12871133696</v>
      </c>
      <c r="O37" s="143">
        <v>177636.12871133696</v>
      </c>
      <c r="P37" s="143">
        <v>177636.12871133696</v>
      </c>
      <c r="Q37" s="143">
        <v>177636.12871133696</v>
      </c>
      <c r="R37" s="143">
        <v>177636.12871133696</v>
      </c>
      <c r="S37" s="143">
        <v>177636.12871133696</v>
      </c>
      <c r="T37" s="143">
        <v>177636.12871133696</v>
      </c>
      <c r="U37" s="143">
        <v>177636.12871133696</v>
      </c>
      <c r="V37" s="143"/>
      <c r="W37" s="143"/>
      <c r="X37" s="143"/>
      <c r="Y37" s="143"/>
      <c r="Z37" s="143"/>
      <c r="AA37" s="143"/>
      <c r="AB37" s="143"/>
      <c r="AC37" s="153">
        <v>12434529.009793587</v>
      </c>
      <c r="AF37" s="206" t="s">
        <v>2</v>
      </c>
      <c r="AG37" s="206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/>
      <c r="F38" s="109"/>
      <c r="G38" s="109"/>
      <c r="H38" s="109"/>
      <c r="I38" s="109"/>
      <c r="J38" s="109"/>
      <c r="K38" s="109"/>
      <c r="L38" s="109">
        <v>5506719.9900514456</v>
      </c>
      <c r="M38" s="109">
        <v>5506719.9900514456</v>
      </c>
      <c r="N38" s="109">
        <v>5506719.9900514456</v>
      </c>
      <c r="O38" s="109">
        <v>5506719.9900514456</v>
      </c>
      <c r="P38" s="109">
        <v>5506719.9900514456</v>
      </c>
      <c r="Q38" s="109">
        <v>5506719.9900514456</v>
      </c>
      <c r="R38" s="109">
        <v>5506719.9900514456</v>
      </c>
      <c r="S38" s="109">
        <v>5506719.9900514456</v>
      </c>
      <c r="T38" s="109">
        <v>5506719.9900514456</v>
      </c>
      <c r="U38" s="109">
        <v>5506719.9900514456</v>
      </c>
      <c r="V38" s="109"/>
      <c r="W38" s="109"/>
      <c r="X38" s="109"/>
      <c r="Y38" s="109"/>
      <c r="Z38" s="109"/>
      <c r="AA38" s="109"/>
      <c r="AB38" s="142"/>
      <c r="AC38" s="152">
        <v>55067199.900514461</v>
      </c>
      <c r="AD38" s="152"/>
    </row>
    <row r="39" spans="1:33" ht="15" x14ac:dyDescent="0.2">
      <c r="A39" s="193">
        <v>47331</v>
      </c>
      <c r="B39" s="202">
        <v>55349355.322922923</v>
      </c>
      <c r="C39" s="94" t="s">
        <v>35</v>
      </c>
      <c r="D39" s="95">
        <v>21</v>
      </c>
      <c r="E39" s="148"/>
      <c r="F39" s="149"/>
      <c r="G39" s="149"/>
      <c r="H39" s="149"/>
      <c r="I39" s="149"/>
      <c r="J39" s="149"/>
      <c r="K39" s="149"/>
      <c r="L39" s="149">
        <v>178546.3074932998</v>
      </c>
      <c r="M39" s="149">
        <v>178546.3074932998</v>
      </c>
      <c r="N39" s="149">
        <v>178546.3074932998</v>
      </c>
      <c r="O39" s="149">
        <v>178546.3074932998</v>
      </c>
      <c r="P39" s="149">
        <v>178546.3074932998</v>
      </c>
      <c r="Q39" s="149">
        <v>178546.3074932998</v>
      </c>
      <c r="R39" s="149">
        <v>178546.3074932998</v>
      </c>
      <c r="S39" s="149">
        <v>178546.3074932998</v>
      </c>
      <c r="T39" s="149">
        <v>178546.3074932998</v>
      </c>
      <c r="U39" s="149">
        <v>178546.3074932998</v>
      </c>
      <c r="V39" s="149"/>
      <c r="W39" s="149"/>
      <c r="X39" s="149"/>
      <c r="Y39" s="149"/>
      <c r="Z39" s="149"/>
      <c r="AA39" s="149"/>
      <c r="AB39" s="149"/>
      <c r="AC39" s="151">
        <v>37494724.573592946</v>
      </c>
      <c r="AF39" s="206" t="s">
        <v>1</v>
      </c>
      <c r="AG39" s="206">
        <v>8</v>
      </c>
    </row>
    <row r="40" spans="1:33" ht="15" x14ac:dyDescent="0.2">
      <c r="A40" s="191"/>
      <c r="B40" s="194"/>
      <c r="C40" s="100" t="s">
        <v>36</v>
      </c>
      <c r="D40" s="101">
        <v>4</v>
      </c>
      <c r="E40" s="145"/>
      <c r="F40" s="146"/>
      <c r="G40" s="146"/>
      <c r="H40" s="146"/>
      <c r="I40" s="146"/>
      <c r="J40" s="146"/>
      <c r="K40" s="146"/>
      <c r="L40" s="146">
        <v>178546.3074932998</v>
      </c>
      <c r="M40" s="146">
        <v>178546.3074932998</v>
      </c>
      <c r="N40" s="146">
        <v>178546.3074932998</v>
      </c>
      <c r="O40" s="146">
        <v>178546.3074932998</v>
      </c>
      <c r="P40" s="146">
        <v>178546.3074932998</v>
      </c>
      <c r="Q40" s="146">
        <v>178546.3074932998</v>
      </c>
      <c r="R40" s="146">
        <v>178546.3074932998</v>
      </c>
      <c r="S40" s="146">
        <v>178546.3074932998</v>
      </c>
      <c r="T40" s="146">
        <v>178546.3074932998</v>
      </c>
      <c r="U40" s="146">
        <v>178546.3074932998</v>
      </c>
      <c r="V40" s="146"/>
      <c r="W40" s="146"/>
      <c r="X40" s="146"/>
      <c r="Y40" s="146"/>
      <c r="Z40" s="146"/>
      <c r="AA40" s="146"/>
      <c r="AB40" s="146"/>
      <c r="AC40" s="152">
        <v>7141852.2997319903</v>
      </c>
      <c r="AF40" s="206" t="s">
        <v>3</v>
      </c>
      <c r="AG40" s="206">
        <v>8</v>
      </c>
    </row>
    <row r="41" spans="1:33" ht="15" x14ac:dyDescent="0.2">
      <c r="A41" s="191"/>
      <c r="B41" s="194"/>
      <c r="C41" s="106" t="s">
        <v>37</v>
      </c>
      <c r="D41" s="107">
        <v>6</v>
      </c>
      <c r="E41" s="143"/>
      <c r="F41" s="143"/>
      <c r="G41" s="143"/>
      <c r="H41" s="143"/>
      <c r="I41" s="143"/>
      <c r="J41" s="143"/>
      <c r="K41" s="143"/>
      <c r="L41" s="143">
        <v>178546.3074932998</v>
      </c>
      <c r="M41" s="143">
        <v>178546.3074932998</v>
      </c>
      <c r="N41" s="143">
        <v>178546.3074932998</v>
      </c>
      <c r="O41" s="143">
        <v>178546.3074932998</v>
      </c>
      <c r="P41" s="143">
        <v>178546.3074932998</v>
      </c>
      <c r="Q41" s="143">
        <v>178546.3074932998</v>
      </c>
      <c r="R41" s="143">
        <v>178546.3074932998</v>
      </c>
      <c r="S41" s="143">
        <v>178546.3074932998</v>
      </c>
      <c r="T41" s="143">
        <v>178546.3074932998</v>
      </c>
      <c r="U41" s="143">
        <v>178546.3074932998</v>
      </c>
      <c r="V41" s="143"/>
      <c r="W41" s="143"/>
      <c r="X41" s="143"/>
      <c r="Y41" s="143"/>
      <c r="Z41" s="143"/>
      <c r="AA41" s="143"/>
      <c r="AB41" s="143"/>
      <c r="AC41" s="153">
        <v>10712778.449597985</v>
      </c>
      <c r="AF41" s="206" t="s">
        <v>2</v>
      </c>
      <c r="AG41" s="206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/>
      <c r="F42" s="109"/>
      <c r="G42" s="109"/>
      <c r="H42" s="109"/>
      <c r="I42" s="109"/>
      <c r="J42" s="109"/>
      <c r="K42" s="109"/>
      <c r="L42" s="109">
        <v>5534935.5322922934</v>
      </c>
      <c r="M42" s="109">
        <v>5534935.5322922934</v>
      </c>
      <c r="N42" s="109">
        <v>5534935.5322922934</v>
      </c>
      <c r="O42" s="109">
        <v>5534935.5322922934</v>
      </c>
      <c r="P42" s="109">
        <v>5534935.5322922934</v>
      </c>
      <c r="Q42" s="109">
        <v>5534935.5322922934</v>
      </c>
      <c r="R42" s="109">
        <v>5534935.5322922934</v>
      </c>
      <c r="S42" s="109">
        <v>5534935.5322922934</v>
      </c>
      <c r="T42" s="109">
        <v>5534935.5322922934</v>
      </c>
      <c r="U42" s="109">
        <v>5534935.5322922934</v>
      </c>
      <c r="V42" s="109"/>
      <c r="W42" s="109"/>
      <c r="X42" s="109"/>
      <c r="Y42" s="109"/>
      <c r="Z42" s="109"/>
      <c r="AA42" s="109"/>
      <c r="AB42" s="142"/>
      <c r="AC42" s="152">
        <v>55349355.322922923</v>
      </c>
      <c r="AD42" s="152"/>
    </row>
    <row r="43" spans="1:33" ht="15" x14ac:dyDescent="0.2">
      <c r="A43" s="193">
        <v>47362</v>
      </c>
      <c r="B43" s="202">
        <v>54736240.621929511</v>
      </c>
      <c r="C43" s="94" t="s">
        <v>35</v>
      </c>
      <c r="D43" s="95">
        <v>20</v>
      </c>
      <c r="E43" s="148"/>
      <c r="F43" s="149"/>
      <c r="G43" s="149"/>
      <c r="H43" s="149"/>
      <c r="I43" s="149"/>
      <c r="J43" s="149"/>
      <c r="K43" s="149"/>
      <c r="L43" s="149">
        <v>182454.13540643165</v>
      </c>
      <c r="M43" s="149">
        <v>182454.13540643165</v>
      </c>
      <c r="N43" s="149">
        <v>182454.13540643165</v>
      </c>
      <c r="O43" s="149">
        <v>182454.13540643165</v>
      </c>
      <c r="P43" s="149">
        <v>182454.13540643165</v>
      </c>
      <c r="Q43" s="149">
        <v>182454.13540643165</v>
      </c>
      <c r="R43" s="149">
        <v>182454.13540643165</v>
      </c>
      <c r="S43" s="149">
        <v>182454.13540643165</v>
      </c>
      <c r="T43" s="149">
        <v>182454.13540643165</v>
      </c>
      <c r="U43" s="149">
        <v>182454.13540643165</v>
      </c>
      <c r="V43" s="149"/>
      <c r="W43" s="149"/>
      <c r="X43" s="149"/>
      <c r="Y43" s="149"/>
      <c r="Z43" s="149"/>
      <c r="AA43" s="149"/>
      <c r="AB43" s="149"/>
      <c r="AC43" s="151">
        <v>36490827.081286341</v>
      </c>
      <c r="AF43" s="206" t="s">
        <v>1</v>
      </c>
      <c r="AG43" s="206">
        <v>9</v>
      </c>
    </row>
    <row r="44" spans="1:33" ht="15" x14ac:dyDescent="0.2">
      <c r="A44" s="191"/>
      <c r="B44" s="194"/>
      <c r="C44" s="100" t="s">
        <v>36</v>
      </c>
      <c r="D44" s="101">
        <v>5</v>
      </c>
      <c r="E44" s="145"/>
      <c r="F44" s="146"/>
      <c r="G44" s="146"/>
      <c r="H44" s="146"/>
      <c r="I44" s="146"/>
      <c r="J44" s="146"/>
      <c r="K44" s="146"/>
      <c r="L44" s="146">
        <v>182454.13540643165</v>
      </c>
      <c r="M44" s="146">
        <v>182454.13540643165</v>
      </c>
      <c r="N44" s="146">
        <v>182454.13540643165</v>
      </c>
      <c r="O44" s="146">
        <v>182454.13540643165</v>
      </c>
      <c r="P44" s="146">
        <v>182454.13540643165</v>
      </c>
      <c r="Q44" s="146">
        <v>182454.13540643165</v>
      </c>
      <c r="R44" s="146">
        <v>182454.13540643165</v>
      </c>
      <c r="S44" s="146">
        <v>182454.13540643165</v>
      </c>
      <c r="T44" s="146">
        <v>182454.13540643165</v>
      </c>
      <c r="U44" s="146">
        <v>182454.13540643165</v>
      </c>
      <c r="V44" s="146"/>
      <c r="W44" s="146"/>
      <c r="X44" s="146"/>
      <c r="Y44" s="146"/>
      <c r="Z44" s="146"/>
      <c r="AA44" s="146"/>
      <c r="AB44" s="146"/>
      <c r="AC44" s="152">
        <v>9122706.7703215852</v>
      </c>
      <c r="AF44" s="206" t="s">
        <v>3</v>
      </c>
      <c r="AG44" s="206">
        <v>9</v>
      </c>
    </row>
    <row r="45" spans="1:33" ht="15" x14ac:dyDescent="0.2">
      <c r="A45" s="191"/>
      <c r="B45" s="194"/>
      <c r="C45" s="106" t="s">
        <v>37</v>
      </c>
      <c r="D45" s="107">
        <v>5</v>
      </c>
      <c r="E45" s="143"/>
      <c r="F45" s="143"/>
      <c r="G45" s="143"/>
      <c r="H45" s="143"/>
      <c r="I45" s="143"/>
      <c r="J45" s="143"/>
      <c r="K45" s="143"/>
      <c r="L45" s="143">
        <v>182454.13540643165</v>
      </c>
      <c r="M45" s="143">
        <v>182454.13540643165</v>
      </c>
      <c r="N45" s="143">
        <v>182454.13540643165</v>
      </c>
      <c r="O45" s="143">
        <v>182454.13540643165</v>
      </c>
      <c r="P45" s="143">
        <v>182454.13540643165</v>
      </c>
      <c r="Q45" s="143">
        <v>182454.13540643165</v>
      </c>
      <c r="R45" s="143">
        <v>182454.13540643165</v>
      </c>
      <c r="S45" s="143">
        <v>182454.13540643165</v>
      </c>
      <c r="T45" s="143">
        <v>182454.13540643165</v>
      </c>
      <c r="U45" s="143">
        <v>182454.13540643165</v>
      </c>
      <c r="V45" s="143"/>
      <c r="W45" s="143"/>
      <c r="X45" s="143"/>
      <c r="Y45" s="143"/>
      <c r="Z45" s="143"/>
      <c r="AA45" s="143"/>
      <c r="AB45" s="143"/>
      <c r="AC45" s="153">
        <v>9122706.7703215852</v>
      </c>
      <c r="AF45" s="206" t="s">
        <v>2</v>
      </c>
      <c r="AG45" s="206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/>
      <c r="F46" s="109"/>
      <c r="G46" s="109"/>
      <c r="H46" s="109"/>
      <c r="I46" s="109"/>
      <c r="J46" s="109"/>
      <c r="K46" s="109"/>
      <c r="L46" s="109">
        <v>5473624.0621929485</v>
      </c>
      <c r="M46" s="109">
        <v>5473624.0621929485</v>
      </c>
      <c r="N46" s="109">
        <v>5473624.0621929485</v>
      </c>
      <c r="O46" s="109">
        <v>5473624.0621929485</v>
      </c>
      <c r="P46" s="109">
        <v>5473624.0621929485</v>
      </c>
      <c r="Q46" s="109">
        <v>5473624.0621929485</v>
      </c>
      <c r="R46" s="109">
        <v>5473624.0621929485</v>
      </c>
      <c r="S46" s="109">
        <v>5473624.0621929485</v>
      </c>
      <c r="T46" s="109">
        <v>5473624.0621929485</v>
      </c>
      <c r="U46" s="109">
        <v>5473624.0621929485</v>
      </c>
      <c r="V46" s="109"/>
      <c r="W46" s="109"/>
      <c r="X46" s="109"/>
      <c r="Y46" s="109"/>
      <c r="Z46" s="109"/>
      <c r="AA46" s="109"/>
      <c r="AB46" s="142"/>
      <c r="AC46" s="152">
        <v>54736240.621929511</v>
      </c>
      <c r="AD46" s="152"/>
    </row>
    <row r="47" spans="1:33" ht="15" x14ac:dyDescent="0.2">
      <c r="A47" s="193">
        <v>47392</v>
      </c>
      <c r="B47" s="202">
        <v>56318758.646549135</v>
      </c>
      <c r="C47" s="94" t="s">
        <v>35</v>
      </c>
      <c r="D47" s="95">
        <v>22</v>
      </c>
      <c r="E47" s="148"/>
      <c r="F47" s="149"/>
      <c r="G47" s="149"/>
      <c r="H47" s="149"/>
      <c r="I47" s="149"/>
      <c r="J47" s="149"/>
      <c r="K47" s="149"/>
      <c r="L47" s="149">
        <v>181673.41498886817</v>
      </c>
      <c r="M47" s="149">
        <v>181673.41498886817</v>
      </c>
      <c r="N47" s="149">
        <v>181673.41498886817</v>
      </c>
      <c r="O47" s="149">
        <v>181673.41498886817</v>
      </c>
      <c r="P47" s="149">
        <v>181673.41498886817</v>
      </c>
      <c r="Q47" s="149">
        <v>181673.41498886817</v>
      </c>
      <c r="R47" s="149">
        <v>181673.41498886817</v>
      </c>
      <c r="S47" s="149">
        <v>181673.41498886817</v>
      </c>
      <c r="T47" s="149">
        <v>181673.41498886817</v>
      </c>
      <c r="U47" s="149">
        <v>181673.41498886817</v>
      </c>
      <c r="V47" s="149"/>
      <c r="W47" s="149"/>
      <c r="X47" s="149"/>
      <c r="Y47" s="149"/>
      <c r="Z47" s="149"/>
      <c r="AA47" s="149"/>
      <c r="AB47" s="149"/>
      <c r="AC47" s="151">
        <v>39968151.297550999</v>
      </c>
      <c r="AF47" s="206" t="s">
        <v>1</v>
      </c>
      <c r="AG47" s="206">
        <v>10</v>
      </c>
    </row>
    <row r="48" spans="1:33" ht="15" x14ac:dyDescent="0.2">
      <c r="A48" s="191"/>
      <c r="B48" s="194"/>
      <c r="C48" s="100" t="s">
        <v>36</v>
      </c>
      <c r="D48" s="101">
        <v>4</v>
      </c>
      <c r="E48" s="145"/>
      <c r="F48" s="146"/>
      <c r="G48" s="146"/>
      <c r="H48" s="146"/>
      <c r="I48" s="146"/>
      <c r="J48" s="146"/>
      <c r="K48" s="146"/>
      <c r="L48" s="146">
        <v>181673.41498886817</v>
      </c>
      <c r="M48" s="146">
        <v>181673.41498886817</v>
      </c>
      <c r="N48" s="146">
        <v>181673.41498886817</v>
      </c>
      <c r="O48" s="146">
        <v>181673.41498886817</v>
      </c>
      <c r="P48" s="146">
        <v>181673.41498886817</v>
      </c>
      <c r="Q48" s="146">
        <v>181673.41498886817</v>
      </c>
      <c r="R48" s="146">
        <v>181673.41498886817</v>
      </c>
      <c r="S48" s="146">
        <v>181673.41498886817</v>
      </c>
      <c r="T48" s="146">
        <v>181673.41498886817</v>
      </c>
      <c r="U48" s="146">
        <v>181673.41498886817</v>
      </c>
      <c r="V48" s="146"/>
      <c r="W48" s="146"/>
      <c r="X48" s="146"/>
      <c r="Y48" s="146"/>
      <c r="Z48" s="146"/>
      <c r="AA48" s="146"/>
      <c r="AB48" s="146"/>
      <c r="AC48" s="152">
        <v>7266936.5995547269</v>
      </c>
      <c r="AF48" s="206" t="s">
        <v>3</v>
      </c>
      <c r="AG48" s="206">
        <v>10</v>
      </c>
    </row>
    <row r="49" spans="1:33" ht="15" x14ac:dyDescent="0.2">
      <c r="A49" s="191"/>
      <c r="B49" s="194"/>
      <c r="C49" s="106" t="s">
        <v>37</v>
      </c>
      <c r="D49" s="107">
        <v>5</v>
      </c>
      <c r="E49" s="143"/>
      <c r="F49" s="143"/>
      <c r="G49" s="143"/>
      <c r="H49" s="143"/>
      <c r="I49" s="143"/>
      <c r="J49" s="143"/>
      <c r="K49" s="143"/>
      <c r="L49" s="143">
        <v>181673.41498886817</v>
      </c>
      <c r="M49" s="143">
        <v>181673.41498886817</v>
      </c>
      <c r="N49" s="143">
        <v>181673.41498886817</v>
      </c>
      <c r="O49" s="143">
        <v>181673.41498886817</v>
      </c>
      <c r="P49" s="143">
        <v>181673.41498886817</v>
      </c>
      <c r="Q49" s="143">
        <v>181673.41498886817</v>
      </c>
      <c r="R49" s="143">
        <v>181673.41498886817</v>
      </c>
      <c r="S49" s="143">
        <v>181673.41498886817</v>
      </c>
      <c r="T49" s="143">
        <v>181673.41498886817</v>
      </c>
      <c r="U49" s="143">
        <v>181673.41498886817</v>
      </c>
      <c r="V49" s="143"/>
      <c r="W49" s="143"/>
      <c r="X49" s="143"/>
      <c r="Y49" s="143"/>
      <c r="Z49" s="143"/>
      <c r="AA49" s="143"/>
      <c r="AB49" s="143"/>
      <c r="AC49" s="153">
        <v>9083670.7494434081</v>
      </c>
      <c r="AF49" s="206" t="s">
        <v>2</v>
      </c>
      <c r="AG49" s="206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/>
      <c r="F50" s="109"/>
      <c r="G50" s="109"/>
      <c r="H50" s="109"/>
      <c r="I50" s="109"/>
      <c r="J50" s="109"/>
      <c r="K50" s="109"/>
      <c r="L50" s="109">
        <v>5631875.8646549126</v>
      </c>
      <c r="M50" s="109">
        <v>5631875.8646549126</v>
      </c>
      <c r="N50" s="109">
        <v>5631875.8646549126</v>
      </c>
      <c r="O50" s="109">
        <v>5631875.8646549126</v>
      </c>
      <c r="P50" s="109">
        <v>5631875.8646549126</v>
      </c>
      <c r="Q50" s="109">
        <v>5631875.8646549126</v>
      </c>
      <c r="R50" s="109">
        <v>5631875.8646549126</v>
      </c>
      <c r="S50" s="109">
        <v>5631875.8646549126</v>
      </c>
      <c r="T50" s="109">
        <v>5631875.8646549126</v>
      </c>
      <c r="U50" s="109">
        <v>5631875.8646549126</v>
      </c>
      <c r="V50" s="109"/>
      <c r="W50" s="109"/>
      <c r="X50" s="109"/>
      <c r="Y50" s="109"/>
      <c r="Z50" s="109"/>
      <c r="AA50" s="109"/>
      <c r="AB50" s="142"/>
      <c r="AC50" s="152">
        <v>56318758.646549135</v>
      </c>
      <c r="AD50" s="152"/>
    </row>
    <row r="51" spans="1:33" ht="15" x14ac:dyDescent="0.2">
      <c r="A51" s="193">
        <v>47423</v>
      </c>
      <c r="B51" s="202">
        <v>54849031.673729025</v>
      </c>
      <c r="C51" s="94" t="s">
        <v>35</v>
      </c>
      <c r="D51" s="95">
        <v>20</v>
      </c>
      <c r="E51" s="148"/>
      <c r="F51" s="149"/>
      <c r="G51" s="149"/>
      <c r="H51" s="149"/>
      <c r="I51" s="149"/>
      <c r="J51" s="149"/>
      <c r="K51" s="149"/>
      <c r="L51" s="149">
        <v>182830.10557909671</v>
      </c>
      <c r="M51" s="149">
        <v>182830.10557909671</v>
      </c>
      <c r="N51" s="149">
        <v>182830.10557909671</v>
      </c>
      <c r="O51" s="149">
        <v>182830.10557909671</v>
      </c>
      <c r="P51" s="149">
        <v>182830.10557909671</v>
      </c>
      <c r="Q51" s="149">
        <v>182830.10557909671</v>
      </c>
      <c r="R51" s="149">
        <v>182830.10557909671</v>
      </c>
      <c r="S51" s="149">
        <v>182830.10557909671</v>
      </c>
      <c r="T51" s="149">
        <v>182830.10557909671</v>
      </c>
      <c r="U51" s="149">
        <v>182830.10557909671</v>
      </c>
      <c r="V51" s="149"/>
      <c r="W51" s="149"/>
      <c r="X51" s="149"/>
      <c r="Y51" s="149"/>
      <c r="Z51" s="149"/>
      <c r="AA51" s="149"/>
      <c r="AB51" s="149"/>
      <c r="AC51" s="151">
        <v>36566021.11581935</v>
      </c>
      <c r="AF51" s="206" t="s">
        <v>1</v>
      </c>
      <c r="AG51" s="206">
        <v>11</v>
      </c>
    </row>
    <row r="52" spans="1:33" ht="15" x14ac:dyDescent="0.2">
      <c r="A52" s="191"/>
      <c r="B52" s="194"/>
      <c r="C52" s="100" t="s">
        <v>36</v>
      </c>
      <c r="D52" s="101">
        <v>4</v>
      </c>
      <c r="E52" s="145"/>
      <c r="F52" s="146"/>
      <c r="G52" s="146"/>
      <c r="H52" s="146"/>
      <c r="I52" s="146"/>
      <c r="J52" s="146"/>
      <c r="K52" s="146"/>
      <c r="L52" s="146">
        <v>182830.10557909671</v>
      </c>
      <c r="M52" s="146">
        <v>182830.10557909671</v>
      </c>
      <c r="N52" s="146">
        <v>182830.10557909671</v>
      </c>
      <c r="O52" s="146">
        <v>182830.10557909671</v>
      </c>
      <c r="P52" s="146">
        <v>182830.10557909671</v>
      </c>
      <c r="Q52" s="146">
        <v>182830.10557909671</v>
      </c>
      <c r="R52" s="146">
        <v>182830.10557909671</v>
      </c>
      <c r="S52" s="146">
        <v>182830.10557909671</v>
      </c>
      <c r="T52" s="146">
        <v>182830.10557909671</v>
      </c>
      <c r="U52" s="146">
        <v>182830.10557909671</v>
      </c>
      <c r="V52" s="146"/>
      <c r="W52" s="146"/>
      <c r="X52" s="146"/>
      <c r="Y52" s="146"/>
      <c r="Z52" s="146"/>
      <c r="AA52" s="146"/>
      <c r="AB52" s="146"/>
      <c r="AC52" s="152">
        <v>7313204.2231638692</v>
      </c>
      <c r="AF52" s="206" t="s">
        <v>3</v>
      </c>
      <c r="AG52" s="206">
        <v>11</v>
      </c>
    </row>
    <row r="53" spans="1:33" ht="15" x14ac:dyDescent="0.2">
      <c r="A53" s="191"/>
      <c r="B53" s="194"/>
      <c r="C53" s="106" t="s">
        <v>37</v>
      </c>
      <c r="D53" s="107">
        <v>6</v>
      </c>
      <c r="E53" s="143"/>
      <c r="F53" s="143"/>
      <c r="G53" s="143"/>
      <c r="H53" s="143"/>
      <c r="I53" s="143"/>
      <c r="J53" s="143"/>
      <c r="K53" s="143"/>
      <c r="L53" s="143">
        <v>182830.10557909671</v>
      </c>
      <c r="M53" s="143">
        <v>182830.10557909671</v>
      </c>
      <c r="N53" s="143">
        <v>182830.10557909671</v>
      </c>
      <c r="O53" s="143">
        <v>182830.10557909671</v>
      </c>
      <c r="P53" s="143">
        <v>182830.10557909671</v>
      </c>
      <c r="Q53" s="143">
        <v>182830.10557909671</v>
      </c>
      <c r="R53" s="143">
        <v>182830.10557909671</v>
      </c>
      <c r="S53" s="143">
        <v>182830.10557909671</v>
      </c>
      <c r="T53" s="143">
        <v>182830.10557909671</v>
      </c>
      <c r="U53" s="143">
        <v>182830.10557909671</v>
      </c>
      <c r="V53" s="143"/>
      <c r="W53" s="143"/>
      <c r="X53" s="143"/>
      <c r="Y53" s="143"/>
      <c r="Z53" s="143"/>
      <c r="AA53" s="143"/>
      <c r="AB53" s="143"/>
      <c r="AC53" s="153">
        <v>10969806.334745804</v>
      </c>
      <c r="AF53" s="206" t="s">
        <v>2</v>
      </c>
      <c r="AG53" s="206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/>
      <c r="F54" s="109"/>
      <c r="G54" s="109"/>
      <c r="H54" s="109"/>
      <c r="I54" s="109"/>
      <c r="J54" s="109"/>
      <c r="K54" s="109"/>
      <c r="L54" s="109">
        <v>5484903.167372901</v>
      </c>
      <c r="M54" s="109">
        <v>5484903.167372901</v>
      </c>
      <c r="N54" s="109">
        <v>5484903.167372901</v>
      </c>
      <c r="O54" s="109">
        <v>5484903.167372901</v>
      </c>
      <c r="P54" s="109">
        <v>5484903.167372901</v>
      </c>
      <c r="Q54" s="109">
        <v>5484903.167372901</v>
      </c>
      <c r="R54" s="109">
        <v>5484903.167372901</v>
      </c>
      <c r="S54" s="109">
        <v>5484903.167372901</v>
      </c>
      <c r="T54" s="109">
        <v>5484903.167372901</v>
      </c>
      <c r="U54" s="109">
        <v>5484903.167372901</v>
      </c>
      <c r="V54" s="109"/>
      <c r="W54" s="109"/>
      <c r="X54" s="109"/>
      <c r="Y54" s="109"/>
      <c r="Z54" s="109"/>
      <c r="AA54" s="109"/>
      <c r="AB54" s="142"/>
      <c r="AC54" s="152">
        <v>54849031.673729025</v>
      </c>
      <c r="AD54" s="152"/>
    </row>
    <row r="55" spans="1:33" ht="15" x14ac:dyDescent="0.2">
      <c r="A55" s="193">
        <v>47453</v>
      </c>
      <c r="B55" s="202">
        <v>54021925.544877313</v>
      </c>
      <c r="C55" s="94" t="s">
        <v>35</v>
      </c>
      <c r="D55" s="95">
        <v>20</v>
      </c>
      <c r="E55" s="148"/>
      <c r="F55" s="149"/>
      <c r="G55" s="149"/>
      <c r="H55" s="149"/>
      <c r="I55" s="149"/>
      <c r="J55" s="149"/>
      <c r="K55" s="149"/>
      <c r="L55" s="149">
        <v>174264.27595121713</v>
      </c>
      <c r="M55" s="149">
        <v>174264.27595121713</v>
      </c>
      <c r="N55" s="149">
        <v>174264.27595121713</v>
      </c>
      <c r="O55" s="149">
        <v>174264.27595121713</v>
      </c>
      <c r="P55" s="149">
        <v>174264.27595121713</v>
      </c>
      <c r="Q55" s="149">
        <v>174264.27595121713</v>
      </c>
      <c r="R55" s="149">
        <v>174264.27595121713</v>
      </c>
      <c r="S55" s="149">
        <v>174264.27595121713</v>
      </c>
      <c r="T55" s="149">
        <v>174264.27595121713</v>
      </c>
      <c r="U55" s="149">
        <v>174264.27595121713</v>
      </c>
      <c r="V55" s="149"/>
      <c r="W55" s="149"/>
      <c r="X55" s="149"/>
      <c r="Y55" s="149"/>
      <c r="Z55" s="149"/>
      <c r="AA55" s="149"/>
      <c r="AB55" s="149"/>
      <c r="AC55" s="151">
        <v>34852855.19024343</v>
      </c>
      <c r="AF55" s="206" t="s">
        <v>1</v>
      </c>
      <c r="AG55" s="206">
        <v>12</v>
      </c>
    </row>
    <row r="56" spans="1:33" ht="15" x14ac:dyDescent="0.2">
      <c r="A56" s="191"/>
      <c r="B56" s="194"/>
      <c r="C56" s="100" t="s">
        <v>36</v>
      </c>
      <c r="D56" s="101">
        <v>4</v>
      </c>
      <c r="E56" s="145"/>
      <c r="F56" s="146"/>
      <c r="G56" s="146"/>
      <c r="H56" s="146"/>
      <c r="I56" s="146"/>
      <c r="J56" s="146"/>
      <c r="K56" s="146"/>
      <c r="L56" s="146">
        <v>174264.27595121713</v>
      </c>
      <c r="M56" s="146">
        <v>174264.27595121713</v>
      </c>
      <c r="N56" s="146">
        <v>174264.27595121713</v>
      </c>
      <c r="O56" s="146">
        <v>174264.27595121713</v>
      </c>
      <c r="P56" s="146">
        <v>174264.27595121713</v>
      </c>
      <c r="Q56" s="146">
        <v>174264.27595121713</v>
      </c>
      <c r="R56" s="146">
        <v>174264.27595121713</v>
      </c>
      <c r="S56" s="146">
        <v>174264.27595121713</v>
      </c>
      <c r="T56" s="146">
        <v>174264.27595121713</v>
      </c>
      <c r="U56" s="146">
        <v>174264.27595121713</v>
      </c>
      <c r="V56" s="146"/>
      <c r="W56" s="146"/>
      <c r="X56" s="146"/>
      <c r="Y56" s="146"/>
      <c r="Z56" s="146"/>
      <c r="AA56" s="146"/>
      <c r="AB56" s="146"/>
      <c r="AC56" s="152">
        <v>6970571.0380486855</v>
      </c>
      <c r="AF56" s="206" t="s">
        <v>3</v>
      </c>
      <c r="AG56" s="206">
        <v>12</v>
      </c>
    </row>
    <row r="57" spans="1:33" ht="15" x14ac:dyDescent="0.2">
      <c r="A57" s="191"/>
      <c r="B57" s="194"/>
      <c r="C57" s="106" t="s">
        <v>37</v>
      </c>
      <c r="D57" s="107">
        <v>7</v>
      </c>
      <c r="E57" s="143"/>
      <c r="F57" s="143"/>
      <c r="G57" s="143"/>
      <c r="H57" s="143"/>
      <c r="I57" s="143"/>
      <c r="J57" s="143"/>
      <c r="K57" s="143"/>
      <c r="L57" s="143">
        <v>174264.27595121713</v>
      </c>
      <c r="M57" s="143">
        <v>174264.27595121713</v>
      </c>
      <c r="N57" s="143">
        <v>174264.27595121713</v>
      </c>
      <c r="O57" s="143">
        <v>174264.27595121713</v>
      </c>
      <c r="P57" s="143">
        <v>174264.27595121713</v>
      </c>
      <c r="Q57" s="143">
        <v>174264.27595121713</v>
      </c>
      <c r="R57" s="143">
        <v>174264.27595121713</v>
      </c>
      <c r="S57" s="143">
        <v>174264.27595121713</v>
      </c>
      <c r="T57" s="143">
        <v>174264.27595121713</v>
      </c>
      <c r="U57" s="143">
        <v>174264.27595121713</v>
      </c>
      <c r="V57" s="143"/>
      <c r="W57" s="143"/>
      <c r="X57" s="143"/>
      <c r="Y57" s="143"/>
      <c r="Z57" s="143"/>
      <c r="AA57" s="143"/>
      <c r="AB57" s="143"/>
      <c r="AC57" s="153">
        <v>12198499.3165852</v>
      </c>
      <c r="AF57" s="206" t="s">
        <v>2</v>
      </c>
      <c r="AG57" s="206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/>
      <c r="F58" s="109"/>
      <c r="G58" s="109"/>
      <c r="H58" s="109"/>
      <c r="I58" s="109"/>
      <c r="J58" s="109"/>
      <c r="K58" s="109"/>
      <c r="L58" s="109">
        <v>5402192.5544877313</v>
      </c>
      <c r="M58" s="109">
        <v>5402192.5544877313</v>
      </c>
      <c r="N58" s="109">
        <v>5402192.5544877313</v>
      </c>
      <c r="O58" s="109">
        <v>5402192.5544877313</v>
      </c>
      <c r="P58" s="109">
        <v>5402192.5544877313</v>
      </c>
      <c r="Q58" s="109">
        <v>5402192.5544877313</v>
      </c>
      <c r="R58" s="109">
        <v>5402192.5544877313</v>
      </c>
      <c r="S58" s="109">
        <v>5402192.5544877313</v>
      </c>
      <c r="T58" s="109">
        <v>5402192.5544877313</v>
      </c>
      <c r="U58" s="109">
        <v>5402192.5544877313</v>
      </c>
      <c r="V58" s="109"/>
      <c r="W58" s="109"/>
      <c r="X58" s="109"/>
      <c r="Y58" s="109"/>
      <c r="Z58" s="109"/>
      <c r="AA58" s="109"/>
      <c r="AB58" s="142"/>
      <c r="AC58" s="152">
        <v>54021925.544877313</v>
      </c>
      <c r="AD58" s="152"/>
    </row>
    <row r="59" spans="1:33" s="37" customFormat="1" x14ac:dyDescent="0.2">
      <c r="AD59" s="209"/>
    </row>
    <row r="60" spans="1:33" s="37" customFormat="1" ht="15.75" x14ac:dyDescent="0.2">
      <c r="B60" s="38" t="s">
        <v>44</v>
      </c>
      <c r="Z60" s="210"/>
      <c r="AA60" s="210"/>
      <c r="AB60" s="210"/>
    </row>
    <row r="61" spans="1:33" s="37" customFormat="1" ht="18" x14ac:dyDescent="0.25">
      <c r="B61" s="38" t="s">
        <v>51</v>
      </c>
      <c r="Z61" s="7" t="s">
        <v>58</v>
      </c>
    </row>
  </sheetData>
  <mergeCells count="26">
    <mergeCell ref="A55:A58"/>
    <mergeCell ref="B55:B58"/>
    <mergeCell ref="A43:A46"/>
    <mergeCell ref="B43:B46"/>
    <mergeCell ref="A47:A50"/>
    <mergeCell ref="B47:B50"/>
    <mergeCell ref="A51:A54"/>
    <mergeCell ref="B51:B54"/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D2:E2"/>
    <mergeCell ref="C9:D9"/>
    <mergeCell ref="A11:A14"/>
    <mergeCell ref="B11:B14"/>
    <mergeCell ref="A15:A18"/>
    <mergeCell ref="B15:B18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0983F-2C99-442E-BA7E-FEE090FF88CF}">
  <sheetPr>
    <tabColor theme="3" tint="0.39997558519241921"/>
    <pageSetUpPr fitToPage="1"/>
  </sheetPr>
  <dimension ref="A1:AG61"/>
  <sheetViews>
    <sheetView showGridLines="0" zoomScale="90" workbookViewId="0">
      <pane xSplit="4" ySplit="10" topLeftCell="Q11" activePane="bottomRight" state="frozen"/>
      <selection activeCell="E24" sqref="E24"/>
      <selection pane="topRight" activeCell="E24" sqref="E24"/>
      <selection pane="bottomLeft" activeCell="E24" sqref="E24"/>
      <selection pane="bottomRight" activeCell="E24" sqref="E24"/>
    </sheetView>
  </sheetViews>
  <sheetFormatPr baseColWidth="10" defaultColWidth="0" defaultRowHeight="12.75" x14ac:dyDescent="0.2"/>
  <cols>
    <col min="1" max="1" width="8.28515625" style="206" customWidth="1"/>
    <col min="2" max="2" width="15.5703125" style="206" customWidth="1"/>
    <col min="3" max="4" width="13.28515625" style="206" customWidth="1"/>
    <col min="5" max="11" width="14.42578125" style="206" hidden="1" customWidth="1"/>
    <col min="12" max="21" width="14.42578125" style="206" bestFit="1" customWidth="1"/>
    <col min="22" max="25" width="14.42578125" style="206" hidden="1" customWidth="1"/>
    <col min="26" max="26" width="18" style="206" hidden="1" customWidth="1"/>
    <col min="27" max="28" width="14.42578125" style="206" hidden="1" customWidth="1"/>
    <col min="29" max="29" width="17.7109375" style="206" customWidth="1"/>
    <col min="30" max="30" width="19.85546875" style="206" customWidth="1"/>
    <col min="31" max="31" width="3.42578125" style="206" hidden="1" customWidth="1"/>
    <col min="32" max="32" width="5.28515625" style="206" hidden="1" customWidth="1"/>
    <col min="33" max="33" width="9.85546875" style="206" hidden="1" customWidth="1"/>
    <col min="34" max="16384" width="3.42578125" style="206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">
        <v>129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207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>
        <v>2030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208" customFormat="1" ht="32.25" thickBot="1" x14ac:dyDescent="0.25">
      <c r="A10" s="3" t="s">
        <v>120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47484</v>
      </c>
      <c r="B11" s="202">
        <v>51942343.867261425</v>
      </c>
      <c r="C11" s="94" t="s">
        <v>35</v>
      </c>
      <c r="D11" s="95">
        <v>21</v>
      </c>
      <c r="E11" s="148"/>
      <c r="F11" s="149"/>
      <c r="G11" s="149"/>
      <c r="H11" s="149"/>
      <c r="I11" s="149"/>
      <c r="J11" s="149"/>
      <c r="K11" s="149"/>
      <c r="L11" s="149">
        <v>167555.94795890775</v>
      </c>
      <c r="M11" s="149">
        <v>167555.94795890775</v>
      </c>
      <c r="N11" s="149">
        <v>167555.94795890775</v>
      </c>
      <c r="O11" s="149">
        <v>167555.94795890775</v>
      </c>
      <c r="P11" s="149">
        <v>167555.94795890775</v>
      </c>
      <c r="Q11" s="149">
        <v>167555.94795890775</v>
      </c>
      <c r="R11" s="149">
        <v>167555.94795890775</v>
      </c>
      <c r="S11" s="149">
        <v>167555.94795890775</v>
      </c>
      <c r="T11" s="149">
        <v>167555.94795890775</v>
      </c>
      <c r="U11" s="149">
        <v>167555.94795890775</v>
      </c>
      <c r="V11" s="149"/>
      <c r="W11" s="149"/>
      <c r="X11" s="149"/>
      <c r="Y11" s="149"/>
      <c r="Z11" s="149"/>
      <c r="AA11" s="149"/>
      <c r="AB11" s="149"/>
      <c r="AC11" s="151">
        <v>35186749.071370639</v>
      </c>
      <c r="AF11" s="206" t="s">
        <v>1</v>
      </c>
      <c r="AG11" s="206">
        <v>1</v>
      </c>
    </row>
    <row r="12" spans="1:33" ht="15" x14ac:dyDescent="0.2">
      <c r="A12" s="191"/>
      <c r="B12" s="194"/>
      <c r="C12" s="100" t="s">
        <v>36</v>
      </c>
      <c r="D12" s="101">
        <v>4</v>
      </c>
      <c r="E12" s="145"/>
      <c r="F12" s="146"/>
      <c r="G12" s="146"/>
      <c r="H12" s="146"/>
      <c r="I12" s="146"/>
      <c r="J12" s="146"/>
      <c r="K12" s="146"/>
      <c r="L12" s="146">
        <v>167555.94795890775</v>
      </c>
      <c r="M12" s="146">
        <v>167555.94795890775</v>
      </c>
      <c r="N12" s="146">
        <v>167555.94795890775</v>
      </c>
      <c r="O12" s="146">
        <v>167555.94795890775</v>
      </c>
      <c r="P12" s="146">
        <v>167555.94795890775</v>
      </c>
      <c r="Q12" s="146">
        <v>167555.94795890775</v>
      </c>
      <c r="R12" s="146">
        <v>167555.94795890775</v>
      </c>
      <c r="S12" s="146">
        <v>167555.94795890775</v>
      </c>
      <c r="T12" s="146">
        <v>167555.94795890775</v>
      </c>
      <c r="U12" s="146">
        <v>167555.94795890775</v>
      </c>
      <c r="V12" s="146"/>
      <c r="W12" s="146"/>
      <c r="X12" s="146"/>
      <c r="Y12" s="146"/>
      <c r="Z12" s="146"/>
      <c r="AA12" s="146"/>
      <c r="AB12" s="146"/>
      <c r="AC12" s="152">
        <v>6702237.9183563115</v>
      </c>
      <c r="AF12" s="206" t="s">
        <v>3</v>
      </c>
      <c r="AG12" s="206">
        <v>1</v>
      </c>
    </row>
    <row r="13" spans="1:33" ht="15" x14ac:dyDescent="0.2">
      <c r="A13" s="191"/>
      <c r="B13" s="194"/>
      <c r="C13" s="106" t="s">
        <v>37</v>
      </c>
      <c r="D13" s="107">
        <v>6</v>
      </c>
      <c r="E13" s="143"/>
      <c r="F13" s="143"/>
      <c r="G13" s="143"/>
      <c r="H13" s="143"/>
      <c r="I13" s="143"/>
      <c r="J13" s="143"/>
      <c r="K13" s="143"/>
      <c r="L13" s="143">
        <v>167555.94795890775</v>
      </c>
      <c r="M13" s="143">
        <v>167555.94795890775</v>
      </c>
      <c r="N13" s="143">
        <v>167555.94795890775</v>
      </c>
      <c r="O13" s="143">
        <v>167555.94795890775</v>
      </c>
      <c r="P13" s="143">
        <v>167555.94795890775</v>
      </c>
      <c r="Q13" s="143">
        <v>167555.94795890775</v>
      </c>
      <c r="R13" s="143">
        <v>167555.94795890775</v>
      </c>
      <c r="S13" s="143">
        <v>167555.94795890775</v>
      </c>
      <c r="T13" s="143">
        <v>167555.94795890775</v>
      </c>
      <c r="U13" s="143">
        <v>167555.94795890775</v>
      </c>
      <c r="V13" s="143"/>
      <c r="W13" s="143"/>
      <c r="X13" s="143"/>
      <c r="Y13" s="143"/>
      <c r="Z13" s="143"/>
      <c r="AA13" s="143"/>
      <c r="AB13" s="143"/>
      <c r="AC13" s="153">
        <v>10053356.877534468</v>
      </c>
      <c r="AF13" s="206" t="s">
        <v>2</v>
      </c>
      <c r="AG13" s="206">
        <v>1</v>
      </c>
    </row>
    <row r="14" spans="1:33" ht="15.75" thickBot="1" x14ac:dyDescent="0.25">
      <c r="A14" s="192"/>
      <c r="B14" s="195"/>
      <c r="C14" s="122" t="s">
        <v>34</v>
      </c>
      <c r="D14" s="123">
        <v>31</v>
      </c>
      <c r="E14" s="109"/>
      <c r="F14" s="109"/>
      <c r="G14" s="109"/>
      <c r="H14" s="109"/>
      <c r="I14" s="109"/>
      <c r="J14" s="109"/>
      <c r="K14" s="109"/>
      <c r="L14" s="109">
        <v>5194234.38672614</v>
      </c>
      <c r="M14" s="109">
        <v>5194234.38672614</v>
      </c>
      <c r="N14" s="109">
        <v>5194234.38672614</v>
      </c>
      <c r="O14" s="109">
        <v>5194234.38672614</v>
      </c>
      <c r="P14" s="109">
        <v>5194234.38672614</v>
      </c>
      <c r="Q14" s="109">
        <v>5194234.38672614</v>
      </c>
      <c r="R14" s="109">
        <v>5194234.38672614</v>
      </c>
      <c r="S14" s="109">
        <v>5194234.38672614</v>
      </c>
      <c r="T14" s="109">
        <v>5194234.38672614</v>
      </c>
      <c r="U14" s="109">
        <v>5194234.38672614</v>
      </c>
      <c r="V14" s="109"/>
      <c r="W14" s="109"/>
      <c r="X14" s="109"/>
      <c r="Y14" s="109"/>
      <c r="Z14" s="109"/>
      <c r="AA14" s="109"/>
      <c r="AB14" s="142"/>
      <c r="AC14" s="152">
        <v>51942343.867261425</v>
      </c>
      <c r="AD14" s="152"/>
    </row>
    <row r="15" spans="1:33" ht="15" x14ac:dyDescent="0.2">
      <c r="A15" s="191">
        <v>47515</v>
      </c>
      <c r="B15" s="202">
        <v>53615636.265001506</v>
      </c>
      <c r="C15" s="94" t="s">
        <v>35</v>
      </c>
      <c r="D15" s="95">
        <v>20</v>
      </c>
      <c r="E15" s="148"/>
      <c r="F15" s="149"/>
      <c r="G15" s="149"/>
      <c r="H15" s="149"/>
      <c r="I15" s="149"/>
      <c r="J15" s="149"/>
      <c r="K15" s="149"/>
      <c r="L15" s="149">
        <v>191484.41523214823</v>
      </c>
      <c r="M15" s="149">
        <v>191484.41523214823</v>
      </c>
      <c r="N15" s="149">
        <v>191484.41523214823</v>
      </c>
      <c r="O15" s="149">
        <v>191484.41523214823</v>
      </c>
      <c r="P15" s="149">
        <v>191484.41523214823</v>
      </c>
      <c r="Q15" s="149">
        <v>191484.41523214823</v>
      </c>
      <c r="R15" s="149">
        <v>191484.41523214823</v>
      </c>
      <c r="S15" s="149">
        <v>191484.41523214823</v>
      </c>
      <c r="T15" s="149">
        <v>191484.41523214823</v>
      </c>
      <c r="U15" s="149">
        <v>191484.41523214823</v>
      </c>
      <c r="V15" s="149"/>
      <c r="W15" s="149"/>
      <c r="X15" s="149"/>
      <c r="Y15" s="149"/>
      <c r="Z15" s="149"/>
      <c r="AA15" s="149"/>
      <c r="AB15" s="149"/>
      <c r="AC15" s="151">
        <v>38296883.046429649</v>
      </c>
      <c r="AF15" s="206" t="s">
        <v>1</v>
      </c>
      <c r="AG15" s="206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/>
      <c r="F16" s="146"/>
      <c r="G16" s="146"/>
      <c r="H16" s="146"/>
      <c r="I16" s="146"/>
      <c r="J16" s="146"/>
      <c r="K16" s="146"/>
      <c r="L16" s="146">
        <v>191484.41523214823</v>
      </c>
      <c r="M16" s="146">
        <v>191484.41523214823</v>
      </c>
      <c r="N16" s="146">
        <v>191484.41523214823</v>
      </c>
      <c r="O16" s="146">
        <v>191484.41523214823</v>
      </c>
      <c r="P16" s="146">
        <v>191484.41523214823</v>
      </c>
      <c r="Q16" s="146">
        <v>191484.41523214823</v>
      </c>
      <c r="R16" s="146">
        <v>191484.41523214823</v>
      </c>
      <c r="S16" s="146">
        <v>191484.41523214823</v>
      </c>
      <c r="T16" s="146">
        <v>191484.41523214823</v>
      </c>
      <c r="U16" s="146">
        <v>191484.41523214823</v>
      </c>
      <c r="V16" s="146"/>
      <c r="W16" s="146"/>
      <c r="X16" s="146"/>
      <c r="Y16" s="146"/>
      <c r="Z16" s="146"/>
      <c r="AA16" s="146"/>
      <c r="AB16" s="146"/>
      <c r="AC16" s="152">
        <v>7659376.6092859292</v>
      </c>
      <c r="AF16" s="206" t="s">
        <v>3</v>
      </c>
      <c r="AG16" s="206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/>
      <c r="F17" s="143"/>
      <c r="G17" s="143"/>
      <c r="H17" s="143"/>
      <c r="I17" s="143"/>
      <c r="J17" s="143"/>
      <c r="K17" s="143"/>
      <c r="L17" s="143">
        <v>191484.41523214823</v>
      </c>
      <c r="M17" s="143">
        <v>191484.41523214823</v>
      </c>
      <c r="N17" s="143">
        <v>191484.41523214823</v>
      </c>
      <c r="O17" s="143">
        <v>191484.41523214823</v>
      </c>
      <c r="P17" s="143">
        <v>191484.41523214823</v>
      </c>
      <c r="Q17" s="143">
        <v>191484.41523214823</v>
      </c>
      <c r="R17" s="143">
        <v>191484.41523214823</v>
      </c>
      <c r="S17" s="143">
        <v>191484.41523214823</v>
      </c>
      <c r="T17" s="143">
        <v>191484.41523214823</v>
      </c>
      <c r="U17" s="143">
        <v>191484.41523214823</v>
      </c>
      <c r="V17" s="143"/>
      <c r="W17" s="143"/>
      <c r="X17" s="143"/>
      <c r="Y17" s="143"/>
      <c r="Z17" s="143"/>
      <c r="AA17" s="143"/>
      <c r="AB17" s="143"/>
      <c r="AC17" s="153">
        <v>7659376.6092859292</v>
      </c>
      <c r="AF17" s="206" t="s">
        <v>2</v>
      </c>
      <c r="AG17" s="206">
        <v>2</v>
      </c>
    </row>
    <row r="18" spans="1:33" ht="15.75" thickBot="1" x14ac:dyDescent="0.25">
      <c r="A18" s="192"/>
      <c r="B18" s="195"/>
      <c r="C18" s="112" t="s">
        <v>34</v>
      </c>
      <c r="D18" s="113">
        <v>28</v>
      </c>
      <c r="E18" s="109"/>
      <c r="F18" s="109"/>
      <c r="G18" s="109"/>
      <c r="H18" s="109"/>
      <c r="I18" s="109"/>
      <c r="J18" s="109"/>
      <c r="K18" s="109"/>
      <c r="L18" s="109">
        <v>5361563.6265001502</v>
      </c>
      <c r="M18" s="109">
        <v>5361563.6265001502</v>
      </c>
      <c r="N18" s="109">
        <v>5361563.6265001502</v>
      </c>
      <c r="O18" s="109">
        <v>5361563.6265001502</v>
      </c>
      <c r="P18" s="109">
        <v>5361563.6265001502</v>
      </c>
      <c r="Q18" s="109">
        <v>5361563.6265001502</v>
      </c>
      <c r="R18" s="109">
        <v>5361563.6265001502</v>
      </c>
      <c r="S18" s="109">
        <v>5361563.6265001502</v>
      </c>
      <c r="T18" s="109">
        <v>5361563.6265001502</v>
      </c>
      <c r="U18" s="109">
        <v>5361563.6265001502</v>
      </c>
      <c r="V18" s="109"/>
      <c r="W18" s="109"/>
      <c r="X18" s="109"/>
      <c r="Y18" s="109"/>
      <c r="Z18" s="109"/>
      <c r="AA18" s="109"/>
      <c r="AB18" s="142"/>
      <c r="AC18" s="152">
        <v>53615636.265001506</v>
      </c>
      <c r="AD18" s="152"/>
    </row>
    <row r="19" spans="1:33" ht="15" x14ac:dyDescent="0.2">
      <c r="A19" s="193">
        <v>47543</v>
      </c>
      <c r="B19" s="202">
        <v>55435054.648266137</v>
      </c>
      <c r="C19" s="94" t="s">
        <v>35</v>
      </c>
      <c r="D19" s="95">
        <v>20</v>
      </c>
      <c r="E19" s="148"/>
      <c r="F19" s="149"/>
      <c r="G19" s="149"/>
      <c r="H19" s="149"/>
      <c r="I19" s="149"/>
      <c r="J19" s="149"/>
      <c r="K19" s="149"/>
      <c r="L19" s="149">
        <v>178822.75692989081</v>
      </c>
      <c r="M19" s="149">
        <v>178822.75692989081</v>
      </c>
      <c r="N19" s="149">
        <v>178822.75692989081</v>
      </c>
      <c r="O19" s="149">
        <v>178822.75692989081</v>
      </c>
      <c r="P19" s="149">
        <v>178822.75692989081</v>
      </c>
      <c r="Q19" s="149">
        <v>178822.75692989081</v>
      </c>
      <c r="R19" s="149">
        <v>178822.75692989081</v>
      </c>
      <c r="S19" s="149">
        <v>178822.75692989081</v>
      </c>
      <c r="T19" s="149">
        <v>178822.75692989081</v>
      </c>
      <c r="U19" s="149">
        <v>178822.75692989081</v>
      </c>
      <c r="V19" s="149"/>
      <c r="W19" s="149"/>
      <c r="X19" s="149"/>
      <c r="Y19" s="149"/>
      <c r="Z19" s="149"/>
      <c r="AA19" s="149"/>
      <c r="AB19" s="149"/>
      <c r="AC19" s="151">
        <v>35764551.385978155</v>
      </c>
      <c r="AF19" s="206" t="s">
        <v>1</v>
      </c>
      <c r="AG19" s="206">
        <v>3</v>
      </c>
    </row>
    <row r="20" spans="1:33" ht="15" x14ac:dyDescent="0.2">
      <c r="A20" s="191"/>
      <c r="B20" s="194"/>
      <c r="C20" s="100" t="s">
        <v>36</v>
      </c>
      <c r="D20" s="101">
        <v>5</v>
      </c>
      <c r="E20" s="145"/>
      <c r="F20" s="146"/>
      <c r="G20" s="146"/>
      <c r="H20" s="146"/>
      <c r="I20" s="146"/>
      <c r="J20" s="146"/>
      <c r="K20" s="146"/>
      <c r="L20" s="146">
        <v>178822.75692989081</v>
      </c>
      <c r="M20" s="146">
        <v>178822.75692989081</v>
      </c>
      <c r="N20" s="146">
        <v>178822.75692989081</v>
      </c>
      <c r="O20" s="146">
        <v>178822.75692989081</v>
      </c>
      <c r="P20" s="146">
        <v>178822.75692989081</v>
      </c>
      <c r="Q20" s="146">
        <v>178822.75692989081</v>
      </c>
      <c r="R20" s="146">
        <v>178822.75692989081</v>
      </c>
      <c r="S20" s="146">
        <v>178822.75692989081</v>
      </c>
      <c r="T20" s="146">
        <v>178822.75692989081</v>
      </c>
      <c r="U20" s="146">
        <v>178822.75692989081</v>
      </c>
      <c r="V20" s="146"/>
      <c r="W20" s="146"/>
      <c r="X20" s="146"/>
      <c r="Y20" s="146"/>
      <c r="Z20" s="146"/>
      <c r="AA20" s="146"/>
      <c r="AB20" s="146"/>
      <c r="AC20" s="152">
        <v>8941137.8464945387</v>
      </c>
      <c r="AF20" s="206" t="s">
        <v>3</v>
      </c>
      <c r="AG20" s="206">
        <v>3</v>
      </c>
    </row>
    <row r="21" spans="1:33" ht="15" x14ac:dyDescent="0.2">
      <c r="A21" s="191"/>
      <c r="B21" s="194"/>
      <c r="C21" s="106" t="s">
        <v>37</v>
      </c>
      <c r="D21" s="107">
        <v>6</v>
      </c>
      <c r="E21" s="143"/>
      <c r="F21" s="143"/>
      <c r="G21" s="143"/>
      <c r="H21" s="143"/>
      <c r="I21" s="143"/>
      <c r="J21" s="143"/>
      <c r="K21" s="143"/>
      <c r="L21" s="143">
        <v>178822.75692989081</v>
      </c>
      <c r="M21" s="143">
        <v>178822.75692989081</v>
      </c>
      <c r="N21" s="143">
        <v>178822.75692989081</v>
      </c>
      <c r="O21" s="143">
        <v>178822.75692989081</v>
      </c>
      <c r="P21" s="143">
        <v>178822.75692989081</v>
      </c>
      <c r="Q21" s="143">
        <v>178822.75692989081</v>
      </c>
      <c r="R21" s="143">
        <v>178822.75692989081</v>
      </c>
      <c r="S21" s="143">
        <v>178822.75692989081</v>
      </c>
      <c r="T21" s="143">
        <v>178822.75692989081</v>
      </c>
      <c r="U21" s="143">
        <v>178822.75692989081</v>
      </c>
      <c r="V21" s="143"/>
      <c r="W21" s="143"/>
      <c r="X21" s="143"/>
      <c r="Y21" s="143"/>
      <c r="Z21" s="143"/>
      <c r="AA21" s="143"/>
      <c r="AB21" s="143"/>
      <c r="AC21" s="153">
        <v>10729365.415793445</v>
      </c>
      <c r="AF21" s="206" t="s">
        <v>2</v>
      </c>
      <c r="AG21" s="206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/>
      <c r="F22" s="109"/>
      <c r="G22" s="109"/>
      <c r="H22" s="109"/>
      <c r="I22" s="109"/>
      <c r="J22" s="109"/>
      <c r="K22" s="109"/>
      <c r="L22" s="109">
        <v>5543505.4648266155</v>
      </c>
      <c r="M22" s="109">
        <v>5543505.4648266155</v>
      </c>
      <c r="N22" s="109">
        <v>5543505.4648266155</v>
      </c>
      <c r="O22" s="109">
        <v>5543505.4648266155</v>
      </c>
      <c r="P22" s="109">
        <v>5543505.4648266155</v>
      </c>
      <c r="Q22" s="109">
        <v>5543505.4648266155</v>
      </c>
      <c r="R22" s="109">
        <v>5543505.4648266155</v>
      </c>
      <c r="S22" s="109">
        <v>5543505.4648266155</v>
      </c>
      <c r="T22" s="109">
        <v>5543505.4648266155</v>
      </c>
      <c r="U22" s="109">
        <v>5543505.4648266155</v>
      </c>
      <c r="V22" s="109"/>
      <c r="W22" s="109"/>
      <c r="X22" s="109"/>
      <c r="Y22" s="109"/>
      <c r="Z22" s="109"/>
      <c r="AA22" s="109"/>
      <c r="AB22" s="142"/>
      <c r="AC22" s="152">
        <v>55435054.648266137</v>
      </c>
      <c r="AD22" s="152"/>
    </row>
    <row r="23" spans="1:33" ht="15" x14ac:dyDescent="0.2">
      <c r="A23" s="193">
        <v>47574</v>
      </c>
      <c r="B23" s="202">
        <v>53048673.587019779</v>
      </c>
      <c r="C23" s="94" t="s">
        <v>35</v>
      </c>
      <c r="D23" s="95">
        <v>20</v>
      </c>
      <c r="E23" s="148"/>
      <c r="F23" s="149"/>
      <c r="G23" s="149"/>
      <c r="H23" s="149"/>
      <c r="I23" s="149"/>
      <c r="J23" s="149"/>
      <c r="K23" s="149"/>
      <c r="L23" s="149">
        <v>176828.9119567326</v>
      </c>
      <c r="M23" s="149">
        <v>176828.9119567326</v>
      </c>
      <c r="N23" s="149">
        <v>176828.9119567326</v>
      </c>
      <c r="O23" s="149">
        <v>176828.9119567326</v>
      </c>
      <c r="P23" s="149">
        <v>176828.9119567326</v>
      </c>
      <c r="Q23" s="149">
        <v>176828.9119567326</v>
      </c>
      <c r="R23" s="149">
        <v>176828.9119567326</v>
      </c>
      <c r="S23" s="149">
        <v>176828.9119567326</v>
      </c>
      <c r="T23" s="149">
        <v>176828.9119567326</v>
      </c>
      <c r="U23" s="149">
        <v>176828.9119567326</v>
      </c>
      <c r="V23" s="149"/>
      <c r="W23" s="149"/>
      <c r="X23" s="149"/>
      <c r="Y23" s="149"/>
      <c r="Z23" s="149"/>
      <c r="AA23" s="149"/>
      <c r="AB23" s="149"/>
      <c r="AC23" s="151">
        <v>35365782.391346522</v>
      </c>
      <c r="AF23" s="206" t="s">
        <v>1</v>
      </c>
      <c r="AG23" s="206">
        <v>4</v>
      </c>
    </row>
    <row r="24" spans="1:33" ht="15" x14ac:dyDescent="0.2">
      <c r="A24" s="191"/>
      <c r="B24" s="194"/>
      <c r="C24" s="100" t="s">
        <v>36</v>
      </c>
      <c r="D24" s="101">
        <v>4</v>
      </c>
      <c r="E24" s="145"/>
      <c r="F24" s="146"/>
      <c r="G24" s="146"/>
      <c r="H24" s="146"/>
      <c r="I24" s="146"/>
      <c r="J24" s="146"/>
      <c r="K24" s="146"/>
      <c r="L24" s="146">
        <v>176828.9119567326</v>
      </c>
      <c r="M24" s="146">
        <v>176828.9119567326</v>
      </c>
      <c r="N24" s="146">
        <v>176828.9119567326</v>
      </c>
      <c r="O24" s="146">
        <v>176828.9119567326</v>
      </c>
      <c r="P24" s="146">
        <v>176828.9119567326</v>
      </c>
      <c r="Q24" s="146">
        <v>176828.9119567326</v>
      </c>
      <c r="R24" s="146">
        <v>176828.9119567326</v>
      </c>
      <c r="S24" s="146">
        <v>176828.9119567326</v>
      </c>
      <c r="T24" s="146">
        <v>176828.9119567326</v>
      </c>
      <c r="U24" s="146">
        <v>176828.9119567326</v>
      </c>
      <c r="V24" s="146"/>
      <c r="W24" s="146"/>
      <c r="X24" s="146"/>
      <c r="Y24" s="146"/>
      <c r="Z24" s="146"/>
      <c r="AA24" s="146"/>
      <c r="AB24" s="146"/>
      <c r="AC24" s="152">
        <v>7073156.4782693041</v>
      </c>
      <c r="AF24" s="206" t="s">
        <v>3</v>
      </c>
      <c r="AG24" s="206">
        <v>4</v>
      </c>
    </row>
    <row r="25" spans="1:33" ht="15" x14ac:dyDescent="0.2">
      <c r="A25" s="191"/>
      <c r="B25" s="194"/>
      <c r="C25" s="106" t="s">
        <v>37</v>
      </c>
      <c r="D25" s="107">
        <v>6</v>
      </c>
      <c r="E25" s="143"/>
      <c r="F25" s="143"/>
      <c r="G25" s="143"/>
      <c r="H25" s="143"/>
      <c r="I25" s="143"/>
      <c r="J25" s="143"/>
      <c r="K25" s="143"/>
      <c r="L25" s="143">
        <v>176828.9119567326</v>
      </c>
      <c r="M25" s="143">
        <v>176828.9119567326</v>
      </c>
      <c r="N25" s="143">
        <v>176828.9119567326</v>
      </c>
      <c r="O25" s="143">
        <v>176828.9119567326</v>
      </c>
      <c r="P25" s="143">
        <v>176828.9119567326</v>
      </c>
      <c r="Q25" s="143">
        <v>176828.9119567326</v>
      </c>
      <c r="R25" s="143">
        <v>176828.9119567326</v>
      </c>
      <c r="S25" s="143">
        <v>176828.9119567326</v>
      </c>
      <c r="T25" s="143">
        <v>176828.9119567326</v>
      </c>
      <c r="U25" s="143">
        <v>176828.9119567326</v>
      </c>
      <c r="V25" s="143"/>
      <c r="W25" s="143"/>
      <c r="X25" s="143"/>
      <c r="Y25" s="143"/>
      <c r="Z25" s="143"/>
      <c r="AA25" s="143"/>
      <c r="AB25" s="143"/>
      <c r="AC25" s="153">
        <v>10609734.717403956</v>
      </c>
      <c r="AF25" s="206" t="s">
        <v>2</v>
      </c>
      <c r="AG25" s="206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/>
      <c r="F26" s="109"/>
      <c r="G26" s="109"/>
      <c r="H26" s="109"/>
      <c r="I26" s="109"/>
      <c r="J26" s="109"/>
      <c r="K26" s="109"/>
      <c r="L26" s="109">
        <v>5304867.3587019779</v>
      </c>
      <c r="M26" s="109">
        <v>5304867.3587019779</v>
      </c>
      <c r="N26" s="109">
        <v>5304867.3587019779</v>
      </c>
      <c r="O26" s="109">
        <v>5304867.3587019779</v>
      </c>
      <c r="P26" s="109">
        <v>5304867.3587019779</v>
      </c>
      <c r="Q26" s="109">
        <v>5304867.3587019779</v>
      </c>
      <c r="R26" s="109">
        <v>5304867.3587019779</v>
      </c>
      <c r="S26" s="109">
        <v>5304867.3587019779</v>
      </c>
      <c r="T26" s="109">
        <v>5304867.3587019779</v>
      </c>
      <c r="U26" s="109">
        <v>5304867.3587019779</v>
      </c>
      <c r="V26" s="109"/>
      <c r="W26" s="109"/>
      <c r="X26" s="109"/>
      <c r="Y26" s="109"/>
      <c r="Z26" s="109"/>
      <c r="AA26" s="109"/>
      <c r="AB26" s="142"/>
      <c r="AC26" s="152">
        <v>53048673.587019779</v>
      </c>
      <c r="AD26" s="152"/>
    </row>
    <row r="27" spans="1:33" ht="15" x14ac:dyDescent="0.2">
      <c r="A27" s="193">
        <v>47604</v>
      </c>
      <c r="B27" s="202">
        <v>55037353.911697164</v>
      </c>
      <c r="C27" s="94" t="s">
        <v>35</v>
      </c>
      <c r="D27" s="95">
        <v>22</v>
      </c>
      <c r="E27" s="148"/>
      <c r="F27" s="149"/>
      <c r="G27" s="149"/>
      <c r="H27" s="149"/>
      <c r="I27" s="149"/>
      <c r="J27" s="149"/>
      <c r="K27" s="149"/>
      <c r="L27" s="149">
        <v>177539.85132805535</v>
      </c>
      <c r="M27" s="149">
        <v>177539.85132805535</v>
      </c>
      <c r="N27" s="149">
        <v>177539.85132805535</v>
      </c>
      <c r="O27" s="149">
        <v>177539.85132805535</v>
      </c>
      <c r="P27" s="149">
        <v>177539.85132805535</v>
      </c>
      <c r="Q27" s="149">
        <v>177539.85132805535</v>
      </c>
      <c r="R27" s="149">
        <v>177539.85132805535</v>
      </c>
      <c r="S27" s="149">
        <v>177539.85132805535</v>
      </c>
      <c r="T27" s="149">
        <v>177539.85132805535</v>
      </c>
      <c r="U27" s="149">
        <v>177539.85132805535</v>
      </c>
      <c r="V27" s="149"/>
      <c r="W27" s="149"/>
      <c r="X27" s="149"/>
      <c r="Y27" s="149"/>
      <c r="Z27" s="149"/>
      <c r="AA27" s="149"/>
      <c r="AB27" s="149"/>
      <c r="AC27" s="151">
        <v>39058767.292172179</v>
      </c>
      <c r="AF27" s="206" t="s">
        <v>1</v>
      </c>
      <c r="AG27" s="206">
        <v>5</v>
      </c>
    </row>
    <row r="28" spans="1:33" ht="15" x14ac:dyDescent="0.2">
      <c r="A28" s="191"/>
      <c r="B28" s="194"/>
      <c r="C28" s="100" t="s">
        <v>36</v>
      </c>
      <c r="D28" s="101">
        <v>4</v>
      </c>
      <c r="E28" s="145"/>
      <c r="F28" s="146"/>
      <c r="G28" s="146"/>
      <c r="H28" s="146"/>
      <c r="I28" s="146"/>
      <c r="J28" s="146"/>
      <c r="K28" s="146"/>
      <c r="L28" s="146">
        <v>177539.85132805535</v>
      </c>
      <c r="M28" s="146">
        <v>177539.85132805535</v>
      </c>
      <c r="N28" s="146">
        <v>177539.85132805535</v>
      </c>
      <c r="O28" s="146">
        <v>177539.85132805535</v>
      </c>
      <c r="P28" s="146">
        <v>177539.85132805535</v>
      </c>
      <c r="Q28" s="146">
        <v>177539.85132805535</v>
      </c>
      <c r="R28" s="146">
        <v>177539.85132805535</v>
      </c>
      <c r="S28" s="146">
        <v>177539.85132805535</v>
      </c>
      <c r="T28" s="146">
        <v>177539.85132805535</v>
      </c>
      <c r="U28" s="146">
        <v>177539.85132805535</v>
      </c>
      <c r="V28" s="146"/>
      <c r="W28" s="146"/>
      <c r="X28" s="146"/>
      <c r="Y28" s="146"/>
      <c r="Z28" s="146"/>
      <c r="AA28" s="146"/>
      <c r="AB28" s="146"/>
      <c r="AC28" s="152">
        <v>7101594.053122214</v>
      </c>
      <c r="AF28" s="206" t="s">
        <v>3</v>
      </c>
      <c r="AG28" s="206">
        <v>5</v>
      </c>
    </row>
    <row r="29" spans="1:33" ht="15" x14ac:dyDescent="0.2">
      <c r="A29" s="191"/>
      <c r="B29" s="194"/>
      <c r="C29" s="106" t="s">
        <v>37</v>
      </c>
      <c r="D29" s="107">
        <v>5</v>
      </c>
      <c r="E29" s="143"/>
      <c r="F29" s="143"/>
      <c r="G29" s="143"/>
      <c r="H29" s="143"/>
      <c r="I29" s="143"/>
      <c r="J29" s="143"/>
      <c r="K29" s="143"/>
      <c r="L29" s="143">
        <v>177539.85132805535</v>
      </c>
      <c r="M29" s="143">
        <v>177539.85132805535</v>
      </c>
      <c r="N29" s="143">
        <v>177539.85132805535</v>
      </c>
      <c r="O29" s="143">
        <v>177539.85132805535</v>
      </c>
      <c r="P29" s="143">
        <v>177539.85132805535</v>
      </c>
      <c r="Q29" s="143">
        <v>177539.85132805535</v>
      </c>
      <c r="R29" s="143">
        <v>177539.85132805535</v>
      </c>
      <c r="S29" s="143">
        <v>177539.85132805535</v>
      </c>
      <c r="T29" s="143">
        <v>177539.85132805535</v>
      </c>
      <c r="U29" s="143">
        <v>177539.85132805535</v>
      </c>
      <c r="V29" s="143"/>
      <c r="W29" s="143"/>
      <c r="X29" s="143"/>
      <c r="Y29" s="143"/>
      <c r="Z29" s="143"/>
      <c r="AA29" s="143"/>
      <c r="AB29" s="143"/>
      <c r="AC29" s="153">
        <v>8876992.5664027669</v>
      </c>
      <c r="AF29" s="206" t="s">
        <v>2</v>
      </c>
      <c r="AG29" s="206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/>
      <c r="F30" s="109"/>
      <c r="G30" s="109"/>
      <c r="H30" s="109"/>
      <c r="I30" s="109"/>
      <c r="J30" s="109"/>
      <c r="K30" s="109"/>
      <c r="L30" s="109">
        <v>5503735.3911697157</v>
      </c>
      <c r="M30" s="109">
        <v>5503735.3911697157</v>
      </c>
      <c r="N30" s="109">
        <v>5503735.3911697157</v>
      </c>
      <c r="O30" s="109">
        <v>5503735.3911697157</v>
      </c>
      <c r="P30" s="109">
        <v>5503735.3911697157</v>
      </c>
      <c r="Q30" s="109">
        <v>5503735.3911697157</v>
      </c>
      <c r="R30" s="109">
        <v>5503735.3911697157</v>
      </c>
      <c r="S30" s="109">
        <v>5503735.3911697157</v>
      </c>
      <c r="T30" s="109">
        <v>5503735.3911697157</v>
      </c>
      <c r="U30" s="109">
        <v>5503735.3911697157</v>
      </c>
      <c r="V30" s="109"/>
      <c r="W30" s="109"/>
      <c r="X30" s="109"/>
      <c r="Y30" s="109"/>
      <c r="Z30" s="109"/>
      <c r="AA30" s="109"/>
      <c r="AB30" s="142"/>
      <c r="AC30" s="152">
        <v>55037353.911697164</v>
      </c>
      <c r="AD30" s="152"/>
    </row>
    <row r="31" spans="1:33" ht="15" x14ac:dyDescent="0.2">
      <c r="A31" s="193">
        <v>47635</v>
      </c>
      <c r="B31" s="202">
        <v>52495999.03946849</v>
      </c>
      <c r="C31" s="94" t="s">
        <v>35</v>
      </c>
      <c r="D31" s="95">
        <v>18</v>
      </c>
      <c r="E31" s="148"/>
      <c r="F31" s="149"/>
      <c r="G31" s="149"/>
      <c r="H31" s="149"/>
      <c r="I31" s="149"/>
      <c r="J31" s="149"/>
      <c r="K31" s="149"/>
      <c r="L31" s="149">
        <v>174986.66346489498</v>
      </c>
      <c r="M31" s="149">
        <v>174986.66346489498</v>
      </c>
      <c r="N31" s="149">
        <v>174986.66346489498</v>
      </c>
      <c r="O31" s="149">
        <v>174986.66346489498</v>
      </c>
      <c r="P31" s="149">
        <v>174986.66346489498</v>
      </c>
      <c r="Q31" s="149">
        <v>174986.66346489498</v>
      </c>
      <c r="R31" s="149">
        <v>174986.66346489498</v>
      </c>
      <c r="S31" s="149">
        <v>174986.66346489498</v>
      </c>
      <c r="T31" s="149">
        <v>174986.66346489498</v>
      </c>
      <c r="U31" s="149">
        <v>174986.66346489498</v>
      </c>
      <c r="V31" s="149"/>
      <c r="W31" s="149"/>
      <c r="X31" s="149"/>
      <c r="Y31" s="149"/>
      <c r="Z31" s="149"/>
      <c r="AA31" s="149"/>
      <c r="AB31" s="149"/>
      <c r="AC31" s="151">
        <v>31497599.423681095</v>
      </c>
      <c r="AF31" s="206" t="s">
        <v>1</v>
      </c>
      <c r="AG31" s="206">
        <v>6</v>
      </c>
    </row>
    <row r="32" spans="1:33" ht="15" x14ac:dyDescent="0.2">
      <c r="A32" s="191"/>
      <c r="B32" s="194"/>
      <c r="C32" s="100" t="s">
        <v>36</v>
      </c>
      <c r="D32" s="101">
        <v>5</v>
      </c>
      <c r="E32" s="145"/>
      <c r="F32" s="146"/>
      <c r="G32" s="146"/>
      <c r="H32" s="146"/>
      <c r="I32" s="146"/>
      <c r="J32" s="146"/>
      <c r="K32" s="146"/>
      <c r="L32" s="146">
        <v>174986.66346489498</v>
      </c>
      <c r="M32" s="146">
        <v>174986.66346489498</v>
      </c>
      <c r="N32" s="146">
        <v>174986.66346489498</v>
      </c>
      <c r="O32" s="146">
        <v>174986.66346489498</v>
      </c>
      <c r="P32" s="146">
        <v>174986.66346489498</v>
      </c>
      <c r="Q32" s="146">
        <v>174986.66346489498</v>
      </c>
      <c r="R32" s="146">
        <v>174986.66346489498</v>
      </c>
      <c r="S32" s="146">
        <v>174986.66346489498</v>
      </c>
      <c r="T32" s="146">
        <v>174986.66346489498</v>
      </c>
      <c r="U32" s="146">
        <v>174986.66346489498</v>
      </c>
      <c r="V32" s="146"/>
      <c r="W32" s="146"/>
      <c r="X32" s="146"/>
      <c r="Y32" s="146"/>
      <c r="Z32" s="146"/>
      <c r="AA32" s="146"/>
      <c r="AB32" s="146"/>
      <c r="AC32" s="152">
        <v>8749333.1732447483</v>
      </c>
      <c r="AF32" s="206" t="s">
        <v>3</v>
      </c>
      <c r="AG32" s="206">
        <v>6</v>
      </c>
    </row>
    <row r="33" spans="1:33" ht="15" x14ac:dyDescent="0.2">
      <c r="A33" s="191"/>
      <c r="B33" s="194"/>
      <c r="C33" s="106" t="s">
        <v>37</v>
      </c>
      <c r="D33" s="107">
        <v>7</v>
      </c>
      <c r="E33" s="143"/>
      <c r="F33" s="143"/>
      <c r="G33" s="143"/>
      <c r="H33" s="143"/>
      <c r="I33" s="143"/>
      <c r="J33" s="143"/>
      <c r="K33" s="143"/>
      <c r="L33" s="143">
        <v>174986.66346489498</v>
      </c>
      <c r="M33" s="143">
        <v>174986.66346489498</v>
      </c>
      <c r="N33" s="143">
        <v>174986.66346489498</v>
      </c>
      <c r="O33" s="143">
        <v>174986.66346489498</v>
      </c>
      <c r="P33" s="143">
        <v>174986.66346489498</v>
      </c>
      <c r="Q33" s="143">
        <v>174986.66346489498</v>
      </c>
      <c r="R33" s="143">
        <v>174986.66346489498</v>
      </c>
      <c r="S33" s="143">
        <v>174986.66346489498</v>
      </c>
      <c r="T33" s="143">
        <v>174986.66346489498</v>
      </c>
      <c r="U33" s="143">
        <v>174986.66346489498</v>
      </c>
      <c r="V33" s="143"/>
      <c r="W33" s="143"/>
      <c r="X33" s="143"/>
      <c r="Y33" s="143"/>
      <c r="Z33" s="143"/>
      <c r="AA33" s="143"/>
      <c r="AB33" s="143"/>
      <c r="AC33" s="153">
        <v>12249066.44254265</v>
      </c>
      <c r="AF33" s="206" t="s">
        <v>2</v>
      </c>
      <c r="AG33" s="206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/>
      <c r="F34" s="109"/>
      <c r="G34" s="109"/>
      <c r="H34" s="109"/>
      <c r="I34" s="109"/>
      <c r="J34" s="109"/>
      <c r="K34" s="109"/>
      <c r="L34" s="109">
        <v>5249599.9039468495</v>
      </c>
      <c r="M34" s="109">
        <v>5249599.9039468495</v>
      </c>
      <c r="N34" s="109">
        <v>5249599.9039468495</v>
      </c>
      <c r="O34" s="109">
        <v>5249599.9039468495</v>
      </c>
      <c r="P34" s="109">
        <v>5249599.9039468495</v>
      </c>
      <c r="Q34" s="109">
        <v>5249599.9039468495</v>
      </c>
      <c r="R34" s="109">
        <v>5249599.9039468495</v>
      </c>
      <c r="S34" s="109">
        <v>5249599.9039468495</v>
      </c>
      <c r="T34" s="109">
        <v>5249599.9039468495</v>
      </c>
      <c r="U34" s="109">
        <v>5249599.9039468495</v>
      </c>
      <c r="V34" s="109"/>
      <c r="W34" s="109"/>
      <c r="X34" s="109"/>
      <c r="Y34" s="109"/>
      <c r="Z34" s="109"/>
      <c r="AA34" s="109"/>
      <c r="AB34" s="142"/>
      <c r="AC34" s="152">
        <v>52495999.03946849</v>
      </c>
      <c r="AD34" s="152"/>
    </row>
    <row r="35" spans="1:33" ht="15" x14ac:dyDescent="0.2">
      <c r="A35" s="193">
        <v>47665</v>
      </c>
      <c r="B35" s="202">
        <v>54051107.62053223</v>
      </c>
      <c r="C35" s="94" t="s">
        <v>35</v>
      </c>
      <c r="D35" s="95">
        <v>22</v>
      </c>
      <c r="E35" s="148"/>
      <c r="F35" s="149"/>
      <c r="G35" s="149"/>
      <c r="H35" s="149"/>
      <c r="I35" s="149"/>
      <c r="J35" s="149"/>
      <c r="K35" s="149"/>
      <c r="L35" s="149">
        <v>174358.41167913622</v>
      </c>
      <c r="M35" s="149">
        <v>174358.41167913622</v>
      </c>
      <c r="N35" s="149">
        <v>174358.41167913622</v>
      </c>
      <c r="O35" s="149">
        <v>174358.41167913622</v>
      </c>
      <c r="P35" s="149">
        <v>174358.41167913622</v>
      </c>
      <c r="Q35" s="149">
        <v>174358.41167913622</v>
      </c>
      <c r="R35" s="149">
        <v>174358.41167913622</v>
      </c>
      <c r="S35" s="149">
        <v>174358.41167913622</v>
      </c>
      <c r="T35" s="149">
        <v>174358.41167913622</v>
      </c>
      <c r="U35" s="149">
        <v>174358.41167913622</v>
      </c>
      <c r="V35" s="149"/>
      <c r="W35" s="149"/>
      <c r="X35" s="149"/>
      <c r="Y35" s="149"/>
      <c r="Z35" s="149"/>
      <c r="AA35" s="149"/>
      <c r="AB35" s="149"/>
      <c r="AC35" s="151">
        <v>38358850.569409966</v>
      </c>
      <c r="AF35" s="206" t="s">
        <v>1</v>
      </c>
      <c r="AG35" s="206">
        <v>7</v>
      </c>
    </row>
    <row r="36" spans="1:33" ht="15" x14ac:dyDescent="0.2">
      <c r="A36" s="191"/>
      <c r="B36" s="194"/>
      <c r="C36" s="100" t="s">
        <v>36</v>
      </c>
      <c r="D36" s="101">
        <v>3</v>
      </c>
      <c r="E36" s="145"/>
      <c r="F36" s="146"/>
      <c r="G36" s="146"/>
      <c r="H36" s="146"/>
      <c r="I36" s="146"/>
      <c r="J36" s="146"/>
      <c r="K36" s="146"/>
      <c r="L36" s="146">
        <v>174358.41167913622</v>
      </c>
      <c r="M36" s="146">
        <v>174358.41167913622</v>
      </c>
      <c r="N36" s="146">
        <v>174358.41167913622</v>
      </c>
      <c r="O36" s="146">
        <v>174358.41167913622</v>
      </c>
      <c r="P36" s="146">
        <v>174358.41167913622</v>
      </c>
      <c r="Q36" s="146">
        <v>174358.41167913622</v>
      </c>
      <c r="R36" s="146">
        <v>174358.41167913622</v>
      </c>
      <c r="S36" s="146">
        <v>174358.41167913622</v>
      </c>
      <c r="T36" s="146">
        <v>174358.41167913622</v>
      </c>
      <c r="U36" s="146">
        <v>174358.41167913622</v>
      </c>
      <c r="V36" s="146"/>
      <c r="W36" s="146"/>
      <c r="X36" s="146"/>
      <c r="Y36" s="146"/>
      <c r="Z36" s="146"/>
      <c r="AA36" s="146"/>
      <c r="AB36" s="146"/>
      <c r="AC36" s="152">
        <v>5230752.3503740858</v>
      </c>
      <c r="AF36" s="206" t="s">
        <v>3</v>
      </c>
      <c r="AG36" s="206">
        <v>7</v>
      </c>
    </row>
    <row r="37" spans="1:33" ht="15" x14ac:dyDescent="0.2">
      <c r="A37" s="191"/>
      <c r="B37" s="194"/>
      <c r="C37" s="106" t="s">
        <v>37</v>
      </c>
      <c r="D37" s="107">
        <v>6</v>
      </c>
      <c r="E37" s="143"/>
      <c r="F37" s="143"/>
      <c r="G37" s="143"/>
      <c r="H37" s="143"/>
      <c r="I37" s="143"/>
      <c r="J37" s="143"/>
      <c r="K37" s="143"/>
      <c r="L37" s="143">
        <v>174358.41167913622</v>
      </c>
      <c r="M37" s="143">
        <v>174358.41167913622</v>
      </c>
      <c r="N37" s="143">
        <v>174358.41167913622</v>
      </c>
      <c r="O37" s="143">
        <v>174358.41167913622</v>
      </c>
      <c r="P37" s="143">
        <v>174358.41167913622</v>
      </c>
      <c r="Q37" s="143">
        <v>174358.41167913622</v>
      </c>
      <c r="R37" s="143">
        <v>174358.41167913622</v>
      </c>
      <c r="S37" s="143">
        <v>174358.41167913622</v>
      </c>
      <c r="T37" s="143">
        <v>174358.41167913622</v>
      </c>
      <c r="U37" s="143">
        <v>174358.41167913622</v>
      </c>
      <c r="V37" s="143"/>
      <c r="W37" s="143"/>
      <c r="X37" s="143"/>
      <c r="Y37" s="143"/>
      <c r="Z37" s="143"/>
      <c r="AA37" s="143"/>
      <c r="AB37" s="143"/>
      <c r="AC37" s="153">
        <v>10461504.700748172</v>
      </c>
      <c r="AF37" s="206" t="s">
        <v>2</v>
      </c>
      <c r="AG37" s="206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/>
      <c r="F38" s="109"/>
      <c r="G38" s="109"/>
      <c r="H38" s="109"/>
      <c r="I38" s="109"/>
      <c r="J38" s="109"/>
      <c r="K38" s="109"/>
      <c r="L38" s="109">
        <v>5405110.7620532233</v>
      </c>
      <c r="M38" s="109">
        <v>5405110.7620532233</v>
      </c>
      <c r="N38" s="109">
        <v>5405110.7620532233</v>
      </c>
      <c r="O38" s="109">
        <v>5405110.7620532233</v>
      </c>
      <c r="P38" s="109">
        <v>5405110.7620532233</v>
      </c>
      <c r="Q38" s="109">
        <v>5405110.7620532233</v>
      </c>
      <c r="R38" s="109">
        <v>5405110.7620532233</v>
      </c>
      <c r="S38" s="109">
        <v>5405110.7620532233</v>
      </c>
      <c r="T38" s="109">
        <v>5405110.7620532233</v>
      </c>
      <c r="U38" s="109">
        <v>5405110.7620532233</v>
      </c>
      <c r="V38" s="109"/>
      <c r="W38" s="109"/>
      <c r="X38" s="109"/>
      <c r="Y38" s="109"/>
      <c r="Z38" s="109"/>
      <c r="AA38" s="109"/>
      <c r="AB38" s="142"/>
      <c r="AC38" s="152">
        <v>54051107.62053223</v>
      </c>
      <c r="AD38" s="152"/>
    </row>
    <row r="39" spans="1:33" ht="15" x14ac:dyDescent="0.2">
      <c r="A39" s="193">
        <v>47696</v>
      </c>
      <c r="B39" s="202">
        <v>54269540.019046783</v>
      </c>
      <c r="C39" s="94" t="s">
        <v>35</v>
      </c>
      <c r="D39" s="95">
        <v>20</v>
      </c>
      <c r="E39" s="148"/>
      <c r="F39" s="149"/>
      <c r="G39" s="149"/>
      <c r="H39" s="149"/>
      <c r="I39" s="149"/>
      <c r="J39" s="149"/>
      <c r="K39" s="149"/>
      <c r="L39" s="149">
        <v>175063.03231950579</v>
      </c>
      <c r="M39" s="149">
        <v>175063.03231950579</v>
      </c>
      <c r="N39" s="149">
        <v>175063.03231950579</v>
      </c>
      <c r="O39" s="149">
        <v>175063.03231950579</v>
      </c>
      <c r="P39" s="149">
        <v>175063.03231950579</v>
      </c>
      <c r="Q39" s="149">
        <v>175063.03231950579</v>
      </c>
      <c r="R39" s="149">
        <v>175063.03231950579</v>
      </c>
      <c r="S39" s="149">
        <v>175063.03231950579</v>
      </c>
      <c r="T39" s="149">
        <v>175063.03231950579</v>
      </c>
      <c r="U39" s="149">
        <v>175063.03231950579</v>
      </c>
      <c r="V39" s="149"/>
      <c r="W39" s="149"/>
      <c r="X39" s="149"/>
      <c r="Y39" s="149"/>
      <c r="Z39" s="149"/>
      <c r="AA39" s="149"/>
      <c r="AB39" s="149"/>
      <c r="AC39" s="151">
        <v>35012606.463901147</v>
      </c>
      <c r="AF39" s="206" t="s">
        <v>1</v>
      </c>
      <c r="AG39" s="206">
        <v>8</v>
      </c>
    </row>
    <row r="40" spans="1:33" ht="15" x14ac:dyDescent="0.2">
      <c r="A40" s="191"/>
      <c r="B40" s="194"/>
      <c r="C40" s="100" t="s">
        <v>36</v>
      </c>
      <c r="D40" s="101">
        <v>5</v>
      </c>
      <c r="E40" s="145"/>
      <c r="F40" s="146"/>
      <c r="G40" s="146"/>
      <c r="H40" s="146"/>
      <c r="I40" s="146"/>
      <c r="J40" s="146"/>
      <c r="K40" s="146"/>
      <c r="L40" s="146">
        <v>175063.03231950579</v>
      </c>
      <c r="M40" s="146">
        <v>175063.03231950579</v>
      </c>
      <c r="N40" s="146">
        <v>175063.03231950579</v>
      </c>
      <c r="O40" s="146">
        <v>175063.03231950579</v>
      </c>
      <c r="P40" s="146">
        <v>175063.03231950579</v>
      </c>
      <c r="Q40" s="146">
        <v>175063.03231950579</v>
      </c>
      <c r="R40" s="146">
        <v>175063.03231950579</v>
      </c>
      <c r="S40" s="146">
        <v>175063.03231950579</v>
      </c>
      <c r="T40" s="146">
        <v>175063.03231950579</v>
      </c>
      <c r="U40" s="146">
        <v>175063.03231950579</v>
      </c>
      <c r="V40" s="146"/>
      <c r="W40" s="146"/>
      <c r="X40" s="146"/>
      <c r="Y40" s="146"/>
      <c r="Z40" s="146"/>
      <c r="AA40" s="146"/>
      <c r="AB40" s="146"/>
      <c r="AC40" s="152">
        <v>8753151.6159752868</v>
      </c>
      <c r="AF40" s="206" t="s">
        <v>3</v>
      </c>
      <c r="AG40" s="206">
        <v>8</v>
      </c>
    </row>
    <row r="41" spans="1:33" ht="15" x14ac:dyDescent="0.2">
      <c r="A41" s="191"/>
      <c r="B41" s="194"/>
      <c r="C41" s="106" t="s">
        <v>37</v>
      </c>
      <c r="D41" s="107">
        <v>6</v>
      </c>
      <c r="E41" s="143"/>
      <c r="F41" s="143"/>
      <c r="G41" s="143"/>
      <c r="H41" s="143"/>
      <c r="I41" s="143"/>
      <c r="J41" s="143"/>
      <c r="K41" s="143"/>
      <c r="L41" s="143">
        <v>175063.03231950579</v>
      </c>
      <c r="M41" s="143">
        <v>175063.03231950579</v>
      </c>
      <c r="N41" s="143">
        <v>175063.03231950579</v>
      </c>
      <c r="O41" s="143">
        <v>175063.03231950579</v>
      </c>
      <c r="P41" s="143">
        <v>175063.03231950579</v>
      </c>
      <c r="Q41" s="143">
        <v>175063.03231950579</v>
      </c>
      <c r="R41" s="143">
        <v>175063.03231950579</v>
      </c>
      <c r="S41" s="143">
        <v>175063.03231950579</v>
      </c>
      <c r="T41" s="143">
        <v>175063.03231950579</v>
      </c>
      <c r="U41" s="143">
        <v>175063.03231950579</v>
      </c>
      <c r="V41" s="143"/>
      <c r="W41" s="143"/>
      <c r="X41" s="143"/>
      <c r="Y41" s="143"/>
      <c r="Z41" s="143"/>
      <c r="AA41" s="143"/>
      <c r="AB41" s="143"/>
      <c r="AC41" s="153">
        <v>10503781.939170346</v>
      </c>
      <c r="AF41" s="206" t="s">
        <v>2</v>
      </c>
      <c r="AG41" s="206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/>
      <c r="F42" s="109"/>
      <c r="G42" s="109"/>
      <c r="H42" s="109"/>
      <c r="I42" s="109"/>
      <c r="J42" s="109"/>
      <c r="K42" s="109"/>
      <c r="L42" s="109">
        <v>5426954.0019046795</v>
      </c>
      <c r="M42" s="109">
        <v>5426954.0019046795</v>
      </c>
      <c r="N42" s="109">
        <v>5426954.0019046795</v>
      </c>
      <c r="O42" s="109">
        <v>5426954.0019046795</v>
      </c>
      <c r="P42" s="109">
        <v>5426954.0019046795</v>
      </c>
      <c r="Q42" s="109">
        <v>5426954.0019046795</v>
      </c>
      <c r="R42" s="109">
        <v>5426954.0019046795</v>
      </c>
      <c r="S42" s="109">
        <v>5426954.0019046795</v>
      </c>
      <c r="T42" s="109">
        <v>5426954.0019046795</v>
      </c>
      <c r="U42" s="109">
        <v>5426954.0019046795</v>
      </c>
      <c r="V42" s="109"/>
      <c r="W42" s="109"/>
      <c r="X42" s="109"/>
      <c r="Y42" s="109"/>
      <c r="Z42" s="109"/>
      <c r="AA42" s="109"/>
      <c r="AB42" s="142"/>
      <c r="AC42" s="152">
        <v>54269540.019046783</v>
      </c>
      <c r="AD42" s="152"/>
    </row>
    <row r="43" spans="1:33" ht="15" x14ac:dyDescent="0.2">
      <c r="A43" s="193">
        <v>47727</v>
      </c>
      <c r="B43" s="202">
        <v>53680238.660762824</v>
      </c>
      <c r="C43" s="94" t="s">
        <v>35</v>
      </c>
      <c r="D43" s="95">
        <v>21</v>
      </c>
      <c r="E43" s="148"/>
      <c r="F43" s="149"/>
      <c r="G43" s="149"/>
      <c r="H43" s="149"/>
      <c r="I43" s="149"/>
      <c r="J43" s="149"/>
      <c r="K43" s="149"/>
      <c r="L43" s="149">
        <v>178934.12886920935</v>
      </c>
      <c r="M43" s="149">
        <v>178934.12886920935</v>
      </c>
      <c r="N43" s="149">
        <v>178934.12886920935</v>
      </c>
      <c r="O43" s="149">
        <v>178934.12886920935</v>
      </c>
      <c r="P43" s="149">
        <v>178934.12886920935</v>
      </c>
      <c r="Q43" s="149">
        <v>178934.12886920935</v>
      </c>
      <c r="R43" s="149">
        <v>178934.12886920935</v>
      </c>
      <c r="S43" s="149">
        <v>178934.12886920935</v>
      </c>
      <c r="T43" s="149">
        <v>178934.12886920935</v>
      </c>
      <c r="U43" s="149">
        <v>178934.12886920935</v>
      </c>
      <c r="V43" s="149"/>
      <c r="W43" s="149"/>
      <c r="X43" s="149"/>
      <c r="Y43" s="149"/>
      <c r="Z43" s="149"/>
      <c r="AA43" s="149"/>
      <c r="AB43" s="149"/>
      <c r="AC43" s="151">
        <v>37576167.062533975</v>
      </c>
      <c r="AF43" s="206" t="s">
        <v>1</v>
      </c>
      <c r="AG43" s="206">
        <v>9</v>
      </c>
    </row>
    <row r="44" spans="1:33" ht="15" x14ac:dyDescent="0.2">
      <c r="A44" s="191"/>
      <c r="B44" s="194"/>
      <c r="C44" s="100" t="s">
        <v>36</v>
      </c>
      <c r="D44" s="101">
        <v>4</v>
      </c>
      <c r="E44" s="145"/>
      <c r="F44" s="146"/>
      <c r="G44" s="146"/>
      <c r="H44" s="146"/>
      <c r="I44" s="146"/>
      <c r="J44" s="146"/>
      <c r="K44" s="146"/>
      <c r="L44" s="146">
        <v>178934.12886920935</v>
      </c>
      <c r="M44" s="146">
        <v>178934.12886920935</v>
      </c>
      <c r="N44" s="146">
        <v>178934.12886920935</v>
      </c>
      <c r="O44" s="146">
        <v>178934.12886920935</v>
      </c>
      <c r="P44" s="146">
        <v>178934.12886920935</v>
      </c>
      <c r="Q44" s="146">
        <v>178934.12886920935</v>
      </c>
      <c r="R44" s="146">
        <v>178934.12886920935</v>
      </c>
      <c r="S44" s="146">
        <v>178934.12886920935</v>
      </c>
      <c r="T44" s="146">
        <v>178934.12886920935</v>
      </c>
      <c r="U44" s="146">
        <v>178934.12886920935</v>
      </c>
      <c r="V44" s="146"/>
      <c r="W44" s="146"/>
      <c r="X44" s="146"/>
      <c r="Y44" s="146"/>
      <c r="Z44" s="146"/>
      <c r="AA44" s="146"/>
      <c r="AB44" s="146"/>
      <c r="AC44" s="152">
        <v>7157365.1547683757</v>
      </c>
      <c r="AF44" s="206" t="s">
        <v>3</v>
      </c>
      <c r="AG44" s="206">
        <v>9</v>
      </c>
    </row>
    <row r="45" spans="1:33" ht="15" x14ac:dyDescent="0.2">
      <c r="A45" s="191"/>
      <c r="B45" s="194"/>
      <c r="C45" s="106" t="s">
        <v>37</v>
      </c>
      <c r="D45" s="107">
        <v>5</v>
      </c>
      <c r="E45" s="143"/>
      <c r="F45" s="143"/>
      <c r="G45" s="143"/>
      <c r="H45" s="143"/>
      <c r="I45" s="143"/>
      <c r="J45" s="143"/>
      <c r="K45" s="143"/>
      <c r="L45" s="143">
        <v>178934.12886920935</v>
      </c>
      <c r="M45" s="143">
        <v>178934.12886920935</v>
      </c>
      <c r="N45" s="143">
        <v>178934.12886920935</v>
      </c>
      <c r="O45" s="143">
        <v>178934.12886920935</v>
      </c>
      <c r="P45" s="143">
        <v>178934.12886920935</v>
      </c>
      <c r="Q45" s="143">
        <v>178934.12886920935</v>
      </c>
      <c r="R45" s="143">
        <v>178934.12886920935</v>
      </c>
      <c r="S45" s="143">
        <v>178934.12886920935</v>
      </c>
      <c r="T45" s="143">
        <v>178934.12886920935</v>
      </c>
      <c r="U45" s="143">
        <v>178934.12886920935</v>
      </c>
      <c r="V45" s="143"/>
      <c r="W45" s="143"/>
      <c r="X45" s="143"/>
      <c r="Y45" s="143"/>
      <c r="Z45" s="143"/>
      <c r="AA45" s="143"/>
      <c r="AB45" s="143"/>
      <c r="AC45" s="153">
        <v>8946706.4434604701</v>
      </c>
      <c r="AF45" s="206" t="s">
        <v>2</v>
      </c>
      <c r="AG45" s="206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/>
      <c r="F46" s="109"/>
      <c r="G46" s="109"/>
      <c r="H46" s="109"/>
      <c r="I46" s="109"/>
      <c r="J46" s="109"/>
      <c r="K46" s="109"/>
      <c r="L46" s="109">
        <v>5368023.8660762813</v>
      </c>
      <c r="M46" s="109">
        <v>5368023.8660762813</v>
      </c>
      <c r="N46" s="109">
        <v>5368023.8660762813</v>
      </c>
      <c r="O46" s="109">
        <v>5368023.8660762813</v>
      </c>
      <c r="P46" s="109">
        <v>5368023.8660762813</v>
      </c>
      <c r="Q46" s="109">
        <v>5368023.8660762813</v>
      </c>
      <c r="R46" s="109">
        <v>5368023.8660762813</v>
      </c>
      <c r="S46" s="109">
        <v>5368023.8660762813</v>
      </c>
      <c r="T46" s="109">
        <v>5368023.8660762813</v>
      </c>
      <c r="U46" s="109">
        <v>5368023.8660762813</v>
      </c>
      <c r="V46" s="109"/>
      <c r="W46" s="109"/>
      <c r="X46" s="109"/>
      <c r="Y46" s="109"/>
      <c r="Z46" s="109"/>
      <c r="AA46" s="109"/>
      <c r="AB46" s="142"/>
      <c r="AC46" s="152">
        <v>53680238.660762824</v>
      </c>
      <c r="AD46" s="152"/>
    </row>
    <row r="47" spans="1:33" ht="15" x14ac:dyDescent="0.2">
      <c r="A47" s="193">
        <v>47757</v>
      </c>
      <c r="B47" s="202">
        <v>55282773.30708193</v>
      </c>
      <c r="C47" s="94" t="s">
        <v>35</v>
      </c>
      <c r="D47" s="95">
        <v>22</v>
      </c>
      <c r="E47" s="148"/>
      <c r="F47" s="149"/>
      <c r="G47" s="149"/>
      <c r="H47" s="149"/>
      <c r="I47" s="149"/>
      <c r="J47" s="149"/>
      <c r="K47" s="149"/>
      <c r="L47" s="149">
        <v>178331.52679703847</v>
      </c>
      <c r="M47" s="149">
        <v>178331.52679703847</v>
      </c>
      <c r="N47" s="149">
        <v>178331.52679703847</v>
      </c>
      <c r="O47" s="149">
        <v>178331.52679703847</v>
      </c>
      <c r="P47" s="149">
        <v>178331.52679703847</v>
      </c>
      <c r="Q47" s="149">
        <v>178331.52679703847</v>
      </c>
      <c r="R47" s="149">
        <v>178331.52679703847</v>
      </c>
      <c r="S47" s="149">
        <v>178331.52679703847</v>
      </c>
      <c r="T47" s="149">
        <v>178331.52679703847</v>
      </c>
      <c r="U47" s="149">
        <v>178331.52679703847</v>
      </c>
      <c r="V47" s="149"/>
      <c r="W47" s="149"/>
      <c r="X47" s="149"/>
      <c r="Y47" s="149"/>
      <c r="Z47" s="149"/>
      <c r="AA47" s="149"/>
      <c r="AB47" s="149"/>
      <c r="AC47" s="151">
        <v>39232935.895348467</v>
      </c>
      <c r="AF47" s="206" t="s">
        <v>1</v>
      </c>
      <c r="AG47" s="206">
        <v>10</v>
      </c>
    </row>
    <row r="48" spans="1:33" ht="15" x14ac:dyDescent="0.2">
      <c r="A48" s="191"/>
      <c r="B48" s="194"/>
      <c r="C48" s="100" t="s">
        <v>36</v>
      </c>
      <c r="D48" s="101">
        <v>4</v>
      </c>
      <c r="E48" s="145"/>
      <c r="F48" s="146"/>
      <c r="G48" s="146"/>
      <c r="H48" s="146"/>
      <c r="I48" s="146"/>
      <c r="J48" s="146"/>
      <c r="K48" s="146"/>
      <c r="L48" s="146">
        <v>178331.52679703847</v>
      </c>
      <c r="M48" s="146">
        <v>178331.52679703847</v>
      </c>
      <c r="N48" s="146">
        <v>178331.52679703847</v>
      </c>
      <c r="O48" s="146">
        <v>178331.52679703847</v>
      </c>
      <c r="P48" s="146">
        <v>178331.52679703847</v>
      </c>
      <c r="Q48" s="146">
        <v>178331.52679703847</v>
      </c>
      <c r="R48" s="146">
        <v>178331.52679703847</v>
      </c>
      <c r="S48" s="146">
        <v>178331.52679703847</v>
      </c>
      <c r="T48" s="146">
        <v>178331.52679703847</v>
      </c>
      <c r="U48" s="146">
        <v>178331.52679703847</v>
      </c>
      <c r="V48" s="146"/>
      <c r="W48" s="146"/>
      <c r="X48" s="146"/>
      <c r="Y48" s="146"/>
      <c r="Z48" s="146"/>
      <c r="AA48" s="146"/>
      <c r="AB48" s="146"/>
      <c r="AC48" s="152">
        <v>7133261.0718815392</v>
      </c>
      <c r="AF48" s="206" t="s">
        <v>3</v>
      </c>
      <c r="AG48" s="206">
        <v>10</v>
      </c>
    </row>
    <row r="49" spans="1:33" ht="15" x14ac:dyDescent="0.2">
      <c r="A49" s="191"/>
      <c r="B49" s="194"/>
      <c r="C49" s="106" t="s">
        <v>37</v>
      </c>
      <c r="D49" s="107">
        <v>5</v>
      </c>
      <c r="E49" s="143"/>
      <c r="F49" s="143"/>
      <c r="G49" s="143"/>
      <c r="H49" s="143"/>
      <c r="I49" s="143"/>
      <c r="J49" s="143"/>
      <c r="K49" s="143"/>
      <c r="L49" s="143">
        <v>178331.52679703847</v>
      </c>
      <c r="M49" s="143">
        <v>178331.52679703847</v>
      </c>
      <c r="N49" s="143">
        <v>178331.52679703847</v>
      </c>
      <c r="O49" s="143">
        <v>178331.52679703847</v>
      </c>
      <c r="P49" s="143">
        <v>178331.52679703847</v>
      </c>
      <c r="Q49" s="143">
        <v>178331.52679703847</v>
      </c>
      <c r="R49" s="143">
        <v>178331.52679703847</v>
      </c>
      <c r="S49" s="143">
        <v>178331.52679703847</v>
      </c>
      <c r="T49" s="143">
        <v>178331.52679703847</v>
      </c>
      <c r="U49" s="143">
        <v>178331.52679703847</v>
      </c>
      <c r="V49" s="143"/>
      <c r="W49" s="143"/>
      <c r="X49" s="143"/>
      <c r="Y49" s="143"/>
      <c r="Z49" s="143"/>
      <c r="AA49" s="143"/>
      <c r="AB49" s="143"/>
      <c r="AC49" s="153">
        <v>8916576.3398519233</v>
      </c>
      <c r="AF49" s="206" t="s">
        <v>2</v>
      </c>
      <c r="AG49" s="206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/>
      <c r="F50" s="109"/>
      <c r="G50" s="109"/>
      <c r="H50" s="109"/>
      <c r="I50" s="109"/>
      <c r="J50" s="109"/>
      <c r="K50" s="109"/>
      <c r="L50" s="109">
        <v>5528277.3307081927</v>
      </c>
      <c r="M50" s="109">
        <v>5528277.3307081927</v>
      </c>
      <c r="N50" s="109">
        <v>5528277.3307081927</v>
      </c>
      <c r="O50" s="109">
        <v>5528277.3307081927</v>
      </c>
      <c r="P50" s="109">
        <v>5528277.3307081927</v>
      </c>
      <c r="Q50" s="109">
        <v>5528277.3307081927</v>
      </c>
      <c r="R50" s="109">
        <v>5528277.3307081927</v>
      </c>
      <c r="S50" s="109">
        <v>5528277.3307081927</v>
      </c>
      <c r="T50" s="109">
        <v>5528277.3307081927</v>
      </c>
      <c r="U50" s="109">
        <v>5528277.3307081927</v>
      </c>
      <c r="V50" s="109"/>
      <c r="W50" s="109"/>
      <c r="X50" s="109"/>
      <c r="Y50" s="109"/>
      <c r="Z50" s="109"/>
      <c r="AA50" s="109"/>
      <c r="AB50" s="142"/>
      <c r="AC50" s="152">
        <v>55282773.30708193</v>
      </c>
      <c r="AD50" s="152"/>
    </row>
    <row r="51" spans="1:33" ht="15" x14ac:dyDescent="0.2">
      <c r="A51" s="193">
        <v>47788</v>
      </c>
      <c r="B51" s="202">
        <v>53819469.715134189</v>
      </c>
      <c r="C51" s="94" t="s">
        <v>35</v>
      </c>
      <c r="D51" s="95">
        <v>19</v>
      </c>
      <c r="E51" s="148"/>
      <c r="F51" s="149"/>
      <c r="G51" s="149"/>
      <c r="H51" s="149"/>
      <c r="I51" s="149"/>
      <c r="J51" s="149"/>
      <c r="K51" s="149"/>
      <c r="L51" s="149">
        <v>179398.23238378056</v>
      </c>
      <c r="M51" s="149">
        <v>179398.23238378056</v>
      </c>
      <c r="N51" s="149">
        <v>179398.23238378056</v>
      </c>
      <c r="O51" s="149">
        <v>179398.23238378056</v>
      </c>
      <c r="P51" s="149">
        <v>179398.23238378056</v>
      </c>
      <c r="Q51" s="149">
        <v>179398.23238378056</v>
      </c>
      <c r="R51" s="149">
        <v>179398.23238378056</v>
      </c>
      <c r="S51" s="149">
        <v>179398.23238378056</v>
      </c>
      <c r="T51" s="149">
        <v>179398.23238378056</v>
      </c>
      <c r="U51" s="149">
        <v>179398.23238378056</v>
      </c>
      <c r="V51" s="149"/>
      <c r="W51" s="149"/>
      <c r="X51" s="149"/>
      <c r="Y51" s="149"/>
      <c r="Z51" s="149"/>
      <c r="AA51" s="149"/>
      <c r="AB51" s="149"/>
      <c r="AC51" s="151">
        <v>34085664.152918316</v>
      </c>
      <c r="AF51" s="206" t="s">
        <v>1</v>
      </c>
      <c r="AG51" s="206">
        <v>11</v>
      </c>
    </row>
    <row r="52" spans="1:33" ht="15" x14ac:dyDescent="0.2">
      <c r="A52" s="191"/>
      <c r="B52" s="194"/>
      <c r="C52" s="100" t="s">
        <v>36</v>
      </c>
      <c r="D52" s="101">
        <v>5</v>
      </c>
      <c r="E52" s="145"/>
      <c r="F52" s="146"/>
      <c r="G52" s="146"/>
      <c r="H52" s="146"/>
      <c r="I52" s="146"/>
      <c r="J52" s="146"/>
      <c r="K52" s="146"/>
      <c r="L52" s="146">
        <v>179398.23238378056</v>
      </c>
      <c r="M52" s="146">
        <v>179398.23238378056</v>
      </c>
      <c r="N52" s="146">
        <v>179398.23238378056</v>
      </c>
      <c r="O52" s="146">
        <v>179398.23238378056</v>
      </c>
      <c r="P52" s="146">
        <v>179398.23238378056</v>
      </c>
      <c r="Q52" s="146">
        <v>179398.23238378056</v>
      </c>
      <c r="R52" s="146">
        <v>179398.23238378056</v>
      </c>
      <c r="S52" s="146">
        <v>179398.23238378056</v>
      </c>
      <c r="T52" s="146">
        <v>179398.23238378056</v>
      </c>
      <c r="U52" s="146">
        <v>179398.23238378056</v>
      </c>
      <c r="V52" s="146"/>
      <c r="W52" s="146"/>
      <c r="X52" s="146"/>
      <c r="Y52" s="146"/>
      <c r="Z52" s="146"/>
      <c r="AA52" s="146"/>
      <c r="AB52" s="146"/>
      <c r="AC52" s="152">
        <v>8969911.6191890296</v>
      </c>
      <c r="AF52" s="206" t="s">
        <v>3</v>
      </c>
      <c r="AG52" s="206">
        <v>11</v>
      </c>
    </row>
    <row r="53" spans="1:33" ht="15" x14ac:dyDescent="0.2">
      <c r="A53" s="191"/>
      <c r="B53" s="194"/>
      <c r="C53" s="106" t="s">
        <v>37</v>
      </c>
      <c r="D53" s="107">
        <v>6</v>
      </c>
      <c r="E53" s="143"/>
      <c r="F53" s="143"/>
      <c r="G53" s="143"/>
      <c r="H53" s="143"/>
      <c r="I53" s="143"/>
      <c r="J53" s="143"/>
      <c r="K53" s="143"/>
      <c r="L53" s="143">
        <v>179398.23238378056</v>
      </c>
      <c r="M53" s="143">
        <v>179398.23238378056</v>
      </c>
      <c r="N53" s="143">
        <v>179398.23238378056</v>
      </c>
      <c r="O53" s="143">
        <v>179398.23238378056</v>
      </c>
      <c r="P53" s="143">
        <v>179398.23238378056</v>
      </c>
      <c r="Q53" s="143">
        <v>179398.23238378056</v>
      </c>
      <c r="R53" s="143">
        <v>179398.23238378056</v>
      </c>
      <c r="S53" s="143">
        <v>179398.23238378056</v>
      </c>
      <c r="T53" s="143">
        <v>179398.23238378056</v>
      </c>
      <c r="U53" s="143">
        <v>179398.23238378056</v>
      </c>
      <c r="V53" s="143"/>
      <c r="W53" s="143"/>
      <c r="X53" s="143"/>
      <c r="Y53" s="143"/>
      <c r="Z53" s="143"/>
      <c r="AA53" s="143"/>
      <c r="AB53" s="143"/>
      <c r="AC53" s="153">
        <v>10763893.943026837</v>
      </c>
      <c r="AF53" s="206" t="s">
        <v>2</v>
      </c>
      <c r="AG53" s="206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/>
      <c r="F54" s="109"/>
      <c r="G54" s="109"/>
      <c r="H54" s="109"/>
      <c r="I54" s="109"/>
      <c r="J54" s="109"/>
      <c r="K54" s="109"/>
      <c r="L54" s="109">
        <v>5381946.9715134166</v>
      </c>
      <c r="M54" s="109">
        <v>5381946.9715134166</v>
      </c>
      <c r="N54" s="109">
        <v>5381946.9715134166</v>
      </c>
      <c r="O54" s="109">
        <v>5381946.9715134166</v>
      </c>
      <c r="P54" s="109">
        <v>5381946.9715134166</v>
      </c>
      <c r="Q54" s="109">
        <v>5381946.9715134166</v>
      </c>
      <c r="R54" s="109">
        <v>5381946.9715134166</v>
      </c>
      <c r="S54" s="109">
        <v>5381946.9715134166</v>
      </c>
      <c r="T54" s="109">
        <v>5381946.9715134166</v>
      </c>
      <c r="U54" s="109">
        <v>5381946.9715134166</v>
      </c>
      <c r="V54" s="109"/>
      <c r="W54" s="109"/>
      <c r="X54" s="109"/>
      <c r="Y54" s="109"/>
      <c r="Z54" s="109"/>
      <c r="AA54" s="109"/>
      <c r="AB54" s="142"/>
      <c r="AC54" s="152">
        <v>53819469.715134189</v>
      </c>
      <c r="AD54" s="152"/>
    </row>
    <row r="55" spans="1:33" ht="15" x14ac:dyDescent="0.2">
      <c r="A55" s="193">
        <v>47818</v>
      </c>
      <c r="B55" s="202">
        <v>53053623.493131213</v>
      </c>
      <c r="C55" s="94" t="s">
        <v>35</v>
      </c>
      <c r="D55" s="95">
        <v>21</v>
      </c>
      <c r="E55" s="148"/>
      <c r="F55" s="149"/>
      <c r="G55" s="149"/>
      <c r="H55" s="149"/>
      <c r="I55" s="149"/>
      <c r="J55" s="149"/>
      <c r="K55" s="149"/>
      <c r="L55" s="149">
        <v>171140.72094558456</v>
      </c>
      <c r="M55" s="149">
        <v>171140.72094558456</v>
      </c>
      <c r="N55" s="149">
        <v>171140.72094558456</v>
      </c>
      <c r="O55" s="149">
        <v>171140.72094558456</v>
      </c>
      <c r="P55" s="149">
        <v>171140.72094558456</v>
      </c>
      <c r="Q55" s="149">
        <v>171140.72094558456</v>
      </c>
      <c r="R55" s="149">
        <v>171140.72094558456</v>
      </c>
      <c r="S55" s="149">
        <v>171140.72094558456</v>
      </c>
      <c r="T55" s="149">
        <v>171140.72094558456</v>
      </c>
      <c r="U55" s="149">
        <v>171140.72094558456</v>
      </c>
      <c r="V55" s="149"/>
      <c r="W55" s="149"/>
      <c r="X55" s="149"/>
      <c r="Y55" s="149"/>
      <c r="Z55" s="149"/>
      <c r="AA55" s="149"/>
      <c r="AB55" s="149"/>
      <c r="AC55" s="151">
        <v>35939551.398572758</v>
      </c>
      <c r="AF55" s="206" t="s">
        <v>1</v>
      </c>
      <c r="AG55" s="206">
        <v>12</v>
      </c>
    </row>
    <row r="56" spans="1:33" ht="15" x14ac:dyDescent="0.2">
      <c r="A56" s="191"/>
      <c r="B56" s="194"/>
      <c r="C56" s="100" t="s">
        <v>36</v>
      </c>
      <c r="D56" s="101">
        <v>4</v>
      </c>
      <c r="E56" s="145"/>
      <c r="F56" s="146"/>
      <c r="G56" s="146"/>
      <c r="H56" s="146"/>
      <c r="I56" s="146"/>
      <c r="J56" s="146"/>
      <c r="K56" s="146"/>
      <c r="L56" s="146">
        <v>171140.72094558456</v>
      </c>
      <c r="M56" s="146">
        <v>171140.72094558456</v>
      </c>
      <c r="N56" s="146">
        <v>171140.72094558456</v>
      </c>
      <c r="O56" s="146">
        <v>171140.72094558456</v>
      </c>
      <c r="P56" s="146">
        <v>171140.72094558456</v>
      </c>
      <c r="Q56" s="146">
        <v>171140.72094558456</v>
      </c>
      <c r="R56" s="146">
        <v>171140.72094558456</v>
      </c>
      <c r="S56" s="146">
        <v>171140.72094558456</v>
      </c>
      <c r="T56" s="146">
        <v>171140.72094558456</v>
      </c>
      <c r="U56" s="146">
        <v>171140.72094558456</v>
      </c>
      <c r="V56" s="146"/>
      <c r="W56" s="146"/>
      <c r="X56" s="146"/>
      <c r="Y56" s="146"/>
      <c r="Z56" s="146"/>
      <c r="AA56" s="146"/>
      <c r="AB56" s="146"/>
      <c r="AC56" s="152">
        <v>6845628.8378233826</v>
      </c>
      <c r="AF56" s="206" t="s">
        <v>3</v>
      </c>
      <c r="AG56" s="206">
        <v>12</v>
      </c>
    </row>
    <row r="57" spans="1:33" ht="15" x14ac:dyDescent="0.2">
      <c r="A57" s="191"/>
      <c r="B57" s="194"/>
      <c r="C57" s="106" t="s">
        <v>37</v>
      </c>
      <c r="D57" s="107">
        <v>6</v>
      </c>
      <c r="E57" s="143"/>
      <c r="F57" s="143"/>
      <c r="G57" s="143"/>
      <c r="H57" s="143"/>
      <c r="I57" s="143"/>
      <c r="J57" s="143"/>
      <c r="K57" s="143"/>
      <c r="L57" s="143">
        <v>171140.72094558456</v>
      </c>
      <c r="M57" s="143">
        <v>171140.72094558456</v>
      </c>
      <c r="N57" s="143">
        <v>171140.72094558456</v>
      </c>
      <c r="O57" s="143">
        <v>171140.72094558456</v>
      </c>
      <c r="P57" s="143">
        <v>171140.72094558456</v>
      </c>
      <c r="Q57" s="143">
        <v>171140.72094558456</v>
      </c>
      <c r="R57" s="143">
        <v>171140.72094558456</v>
      </c>
      <c r="S57" s="143">
        <v>171140.72094558456</v>
      </c>
      <c r="T57" s="143">
        <v>171140.72094558456</v>
      </c>
      <c r="U57" s="143">
        <v>171140.72094558456</v>
      </c>
      <c r="V57" s="143"/>
      <c r="W57" s="143"/>
      <c r="X57" s="143"/>
      <c r="Y57" s="143"/>
      <c r="Z57" s="143"/>
      <c r="AA57" s="143"/>
      <c r="AB57" s="143"/>
      <c r="AC57" s="153">
        <v>10268443.256735073</v>
      </c>
      <c r="AF57" s="206" t="s">
        <v>2</v>
      </c>
      <c r="AG57" s="206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/>
      <c r="F58" s="109"/>
      <c r="G58" s="109"/>
      <c r="H58" s="109"/>
      <c r="I58" s="109"/>
      <c r="J58" s="109"/>
      <c r="K58" s="109"/>
      <c r="L58" s="109">
        <v>5305362.3493131213</v>
      </c>
      <c r="M58" s="109">
        <v>5305362.3493131213</v>
      </c>
      <c r="N58" s="109">
        <v>5305362.3493131213</v>
      </c>
      <c r="O58" s="109">
        <v>5305362.3493131213</v>
      </c>
      <c r="P58" s="109">
        <v>5305362.3493131213</v>
      </c>
      <c r="Q58" s="109">
        <v>5305362.3493131213</v>
      </c>
      <c r="R58" s="109">
        <v>5305362.3493131213</v>
      </c>
      <c r="S58" s="109">
        <v>5305362.3493131213</v>
      </c>
      <c r="T58" s="109">
        <v>5305362.3493131213</v>
      </c>
      <c r="U58" s="109">
        <v>5305362.3493131213</v>
      </c>
      <c r="V58" s="109"/>
      <c r="W58" s="109"/>
      <c r="X58" s="109"/>
      <c r="Y58" s="109"/>
      <c r="Z58" s="109"/>
      <c r="AA58" s="109"/>
      <c r="AB58" s="142"/>
      <c r="AC58" s="152">
        <v>53053623.493131213</v>
      </c>
      <c r="AD58" s="152"/>
    </row>
    <row r="59" spans="1:33" s="37" customFormat="1" x14ac:dyDescent="0.2">
      <c r="AD59" s="209"/>
    </row>
    <row r="60" spans="1:33" s="37" customFormat="1" ht="15.75" x14ac:dyDescent="0.2">
      <c r="B60" s="38" t="s">
        <v>44</v>
      </c>
      <c r="Z60" s="210"/>
      <c r="AA60" s="210"/>
      <c r="AB60" s="210"/>
    </row>
    <row r="61" spans="1:33" s="37" customFormat="1" ht="18" x14ac:dyDescent="0.25">
      <c r="B61" s="38" t="s">
        <v>51</v>
      </c>
      <c r="Z61" s="7" t="s">
        <v>58</v>
      </c>
    </row>
  </sheetData>
  <mergeCells count="26">
    <mergeCell ref="A55:A58"/>
    <mergeCell ref="B55:B58"/>
    <mergeCell ref="A43:A46"/>
    <mergeCell ref="B43:B46"/>
    <mergeCell ref="A47:A50"/>
    <mergeCell ref="B47:B50"/>
    <mergeCell ref="A51:A54"/>
    <mergeCell ref="B51:B54"/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D2:E2"/>
    <mergeCell ref="C9:D9"/>
    <mergeCell ref="A11:A14"/>
    <mergeCell ref="B11:B14"/>
    <mergeCell ref="A15:A18"/>
    <mergeCell ref="B15:B18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72CA1-EEC8-415C-86D3-15FD9639FF6E}">
  <sheetPr>
    <tabColor theme="3" tint="0.39997558519241921"/>
    <pageSetUpPr fitToPage="1"/>
  </sheetPr>
  <dimension ref="A1:AG61"/>
  <sheetViews>
    <sheetView showGridLines="0" zoomScale="90" workbookViewId="0">
      <pane xSplit="4" ySplit="10" topLeftCell="Q11" activePane="bottomRight" state="frozen"/>
      <selection activeCell="E24" sqref="E24"/>
      <selection pane="topRight" activeCell="E24" sqref="E24"/>
      <selection pane="bottomLeft" activeCell="E24" sqref="E24"/>
      <selection pane="bottomRight" activeCell="E24" sqref="E24"/>
    </sheetView>
  </sheetViews>
  <sheetFormatPr baseColWidth="10" defaultColWidth="0" defaultRowHeight="12.75" x14ac:dyDescent="0.2"/>
  <cols>
    <col min="1" max="1" width="8.28515625" style="206" customWidth="1"/>
    <col min="2" max="2" width="15.5703125" style="206" customWidth="1"/>
    <col min="3" max="4" width="13.28515625" style="206" customWidth="1"/>
    <col min="5" max="11" width="14.42578125" style="206" hidden="1" customWidth="1"/>
    <col min="12" max="21" width="14.42578125" style="206" bestFit="1" customWidth="1"/>
    <col min="22" max="25" width="14.42578125" style="206" hidden="1" customWidth="1"/>
    <col min="26" max="26" width="18" style="206" hidden="1" customWidth="1"/>
    <col min="27" max="28" width="14.42578125" style="206" hidden="1" customWidth="1"/>
    <col min="29" max="29" width="17.7109375" style="206" customWidth="1"/>
    <col min="30" max="30" width="19.85546875" style="206" customWidth="1"/>
    <col min="31" max="31" width="3.42578125" style="206" hidden="1" customWidth="1"/>
    <col min="32" max="32" width="5.28515625" style="206" hidden="1" customWidth="1"/>
    <col min="33" max="33" width="9.85546875" style="206" hidden="1" customWidth="1"/>
    <col min="34" max="16384" width="3.42578125" style="206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">
        <v>129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207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>
        <v>2031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208" customFormat="1" ht="32.25" thickBot="1" x14ac:dyDescent="0.25">
      <c r="A10" s="3" t="s">
        <v>119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47849</v>
      </c>
      <c r="B11" s="202">
        <v>51511008.501973256</v>
      </c>
      <c r="C11" s="94" t="s">
        <v>35</v>
      </c>
      <c r="D11" s="95">
        <v>21</v>
      </c>
      <c r="E11" s="148"/>
      <c r="F11" s="149"/>
      <c r="G11" s="149"/>
      <c r="H11" s="149"/>
      <c r="I11" s="149"/>
      <c r="J11" s="149"/>
      <c r="K11" s="149"/>
      <c r="L11" s="149">
        <v>166164.54355475245</v>
      </c>
      <c r="M11" s="149">
        <v>166164.54355475245</v>
      </c>
      <c r="N11" s="149">
        <v>166164.54355475245</v>
      </c>
      <c r="O11" s="149">
        <v>166164.54355475245</v>
      </c>
      <c r="P11" s="149">
        <v>166164.54355475245</v>
      </c>
      <c r="Q11" s="149">
        <v>166164.54355475245</v>
      </c>
      <c r="R11" s="149">
        <v>166164.54355475245</v>
      </c>
      <c r="S11" s="149">
        <v>166164.54355475245</v>
      </c>
      <c r="T11" s="149">
        <v>166164.54355475245</v>
      </c>
      <c r="U11" s="149">
        <v>166164.54355475245</v>
      </c>
      <c r="V11" s="149"/>
      <c r="W11" s="149"/>
      <c r="X11" s="149"/>
      <c r="Y11" s="149"/>
      <c r="Z11" s="149"/>
      <c r="AA11" s="149"/>
      <c r="AB11" s="149"/>
      <c r="AC11" s="151">
        <v>34894554.14649801</v>
      </c>
      <c r="AF11" s="206" t="s">
        <v>1</v>
      </c>
      <c r="AG11" s="206">
        <v>1</v>
      </c>
    </row>
    <row r="12" spans="1:33" ht="15" x14ac:dyDescent="0.2">
      <c r="A12" s="191"/>
      <c r="B12" s="194"/>
      <c r="C12" s="100" t="s">
        <v>36</v>
      </c>
      <c r="D12" s="101">
        <v>4</v>
      </c>
      <c r="E12" s="145"/>
      <c r="F12" s="146"/>
      <c r="G12" s="146"/>
      <c r="H12" s="146"/>
      <c r="I12" s="146"/>
      <c r="J12" s="146"/>
      <c r="K12" s="146"/>
      <c r="L12" s="146">
        <v>166164.54355475245</v>
      </c>
      <c r="M12" s="146">
        <v>166164.54355475245</v>
      </c>
      <c r="N12" s="146">
        <v>166164.54355475245</v>
      </c>
      <c r="O12" s="146">
        <v>166164.54355475245</v>
      </c>
      <c r="P12" s="146">
        <v>166164.54355475245</v>
      </c>
      <c r="Q12" s="146">
        <v>166164.54355475245</v>
      </c>
      <c r="R12" s="146">
        <v>166164.54355475245</v>
      </c>
      <c r="S12" s="146">
        <v>166164.54355475245</v>
      </c>
      <c r="T12" s="146">
        <v>166164.54355475245</v>
      </c>
      <c r="U12" s="146">
        <v>166164.54355475245</v>
      </c>
      <c r="V12" s="146"/>
      <c r="W12" s="146"/>
      <c r="X12" s="146"/>
      <c r="Y12" s="146"/>
      <c r="Z12" s="146"/>
      <c r="AA12" s="146"/>
      <c r="AB12" s="146"/>
      <c r="AC12" s="152">
        <v>6646581.7421900975</v>
      </c>
      <c r="AF12" s="206" t="s">
        <v>3</v>
      </c>
      <c r="AG12" s="206">
        <v>1</v>
      </c>
    </row>
    <row r="13" spans="1:33" ht="15" x14ac:dyDescent="0.2">
      <c r="A13" s="191"/>
      <c r="B13" s="194"/>
      <c r="C13" s="106" t="s">
        <v>37</v>
      </c>
      <c r="D13" s="107">
        <v>6</v>
      </c>
      <c r="E13" s="143"/>
      <c r="F13" s="143"/>
      <c r="G13" s="143"/>
      <c r="H13" s="143"/>
      <c r="I13" s="143"/>
      <c r="J13" s="143"/>
      <c r="K13" s="143"/>
      <c r="L13" s="143">
        <v>166164.54355475245</v>
      </c>
      <c r="M13" s="143">
        <v>166164.54355475245</v>
      </c>
      <c r="N13" s="143">
        <v>166164.54355475245</v>
      </c>
      <c r="O13" s="143">
        <v>166164.54355475245</v>
      </c>
      <c r="P13" s="143">
        <v>166164.54355475245</v>
      </c>
      <c r="Q13" s="143">
        <v>166164.54355475245</v>
      </c>
      <c r="R13" s="143">
        <v>166164.54355475245</v>
      </c>
      <c r="S13" s="143">
        <v>166164.54355475245</v>
      </c>
      <c r="T13" s="143">
        <v>166164.54355475245</v>
      </c>
      <c r="U13" s="143">
        <v>166164.54355475245</v>
      </c>
      <c r="V13" s="143"/>
      <c r="W13" s="143"/>
      <c r="X13" s="143"/>
      <c r="Y13" s="143"/>
      <c r="Z13" s="143"/>
      <c r="AA13" s="143"/>
      <c r="AB13" s="143"/>
      <c r="AC13" s="153">
        <v>9969872.6132851467</v>
      </c>
      <c r="AF13" s="206" t="s">
        <v>2</v>
      </c>
      <c r="AG13" s="206">
        <v>1</v>
      </c>
    </row>
    <row r="14" spans="1:33" ht="15.75" thickBot="1" x14ac:dyDescent="0.25">
      <c r="A14" s="192"/>
      <c r="B14" s="195"/>
      <c r="C14" s="122" t="s">
        <v>34</v>
      </c>
      <c r="D14" s="123">
        <v>31</v>
      </c>
      <c r="E14" s="109"/>
      <c r="F14" s="109"/>
      <c r="G14" s="109"/>
      <c r="H14" s="109"/>
      <c r="I14" s="109"/>
      <c r="J14" s="109"/>
      <c r="K14" s="109"/>
      <c r="L14" s="109">
        <v>5151100.8501973264</v>
      </c>
      <c r="M14" s="109">
        <v>5151100.8501973264</v>
      </c>
      <c r="N14" s="109">
        <v>5151100.8501973264</v>
      </c>
      <c r="O14" s="109">
        <v>5151100.8501973264</v>
      </c>
      <c r="P14" s="109">
        <v>5151100.8501973264</v>
      </c>
      <c r="Q14" s="109">
        <v>5151100.8501973264</v>
      </c>
      <c r="R14" s="109">
        <v>5151100.8501973264</v>
      </c>
      <c r="S14" s="109">
        <v>5151100.8501973264</v>
      </c>
      <c r="T14" s="109">
        <v>5151100.8501973264</v>
      </c>
      <c r="U14" s="109">
        <v>5151100.8501973264</v>
      </c>
      <c r="V14" s="109"/>
      <c r="W14" s="109"/>
      <c r="X14" s="109"/>
      <c r="Y14" s="109"/>
      <c r="Z14" s="109"/>
      <c r="AA14" s="109"/>
      <c r="AB14" s="142"/>
      <c r="AC14" s="152">
        <v>51511008.501973256</v>
      </c>
      <c r="AD14" s="152"/>
    </row>
    <row r="15" spans="1:33" ht="15" x14ac:dyDescent="0.2">
      <c r="A15" s="191">
        <v>47880</v>
      </c>
      <c r="B15" s="202">
        <v>53221273.359795243</v>
      </c>
      <c r="C15" s="94" t="s">
        <v>35</v>
      </c>
      <c r="D15" s="95">
        <v>20</v>
      </c>
      <c r="E15" s="148"/>
      <c r="F15" s="149"/>
      <c r="G15" s="149"/>
      <c r="H15" s="149"/>
      <c r="I15" s="149"/>
      <c r="J15" s="149"/>
      <c r="K15" s="149"/>
      <c r="L15" s="149">
        <v>190075.97628498299</v>
      </c>
      <c r="M15" s="149">
        <v>190075.97628498299</v>
      </c>
      <c r="N15" s="149">
        <v>190075.97628498299</v>
      </c>
      <c r="O15" s="149">
        <v>190075.97628498299</v>
      </c>
      <c r="P15" s="149">
        <v>190075.97628498299</v>
      </c>
      <c r="Q15" s="149">
        <v>190075.97628498299</v>
      </c>
      <c r="R15" s="149">
        <v>190075.97628498299</v>
      </c>
      <c r="S15" s="149">
        <v>190075.97628498299</v>
      </c>
      <c r="T15" s="149">
        <v>190075.97628498299</v>
      </c>
      <c r="U15" s="149">
        <v>190075.97628498299</v>
      </c>
      <c r="V15" s="149"/>
      <c r="W15" s="149"/>
      <c r="X15" s="149"/>
      <c r="Y15" s="149"/>
      <c r="Z15" s="149"/>
      <c r="AA15" s="149"/>
      <c r="AB15" s="149"/>
      <c r="AC15" s="151">
        <v>38015195.256996602</v>
      </c>
      <c r="AF15" s="206" t="s">
        <v>1</v>
      </c>
      <c r="AG15" s="206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/>
      <c r="F16" s="146"/>
      <c r="G16" s="146"/>
      <c r="H16" s="146"/>
      <c r="I16" s="146"/>
      <c r="J16" s="146"/>
      <c r="K16" s="146"/>
      <c r="L16" s="146">
        <v>190075.97628498299</v>
      </c>
      <c r="M16" s="146">
        <v>190075.97628498299</v>
      </c>
      <c r="N16" s="146">
        <v>190075.97628498299</v>
      </c>
      <c r="O16" s="146">
        <v>190075.97628498299</v>
      </c>
      <c r="P16" s="146">
        <v>190075.97628498299</v>
      </c>
      <c r="Q16" s="146">
        <v>190075.97628498299</v>
      </c>
      <c r="R16" s="146">
        <v>190075.97628498299</v>
      </c>
      <c r="S16" s="146">
        <v>190075.97628498299</v>
      </c>
      <c r="T16" s="146">
        <v>190075.97628498299</v>
      </c>
      <c r="U16" s="146">
        <v>190075.97628498299</v>
      </c>
      <c r="V16" s="146"/>
      <c r="W16" s="146"/>
      <c r="X16" s="146"/>
      <c r="Y16" s="146"/>
      <c r="Z16" s="146"/>
      <c r="AA16" s="146"/>
      <c r="AB16" s="146"/>
      <c r="AC16" s="152">
        <v>7603039.0513993204</v>
      </c>
      <c r="AF16" s="206" t="s">
        <v>3</v>
      </c>
      <c r="AG16" s="206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/>
      <c r="F17" s="143"/>
      <c r="G17" s="143"/>
      <c r="H17" s="143"/>
      <c r="I17" s="143"/>
      <c r="J17" s="143"/>
      <c r="K17" s="143"/>
      <c r="L17" s="143">
        <v>190075.97628498299</v>
      </c>
      <c r="M17" s="143">
        <v>190075.97628498299</v>
      </c>
      <c r="N17" s="143">
        <v>190075.97628498299</v>
      </c>
      <c r="O17" s="143">
        <v>190075.97628498299</v>
      </c>
      <c r="P17" s="143">
        <v>190075.97628498299</v>
      </c>
      <c r="Q17" s="143">
        <v>190075.97628498299</v>
      </c>
      <c r="R17" s="143">
        <v>190075.97628498299</v>
      </c>
      <c r="S17" s="143">
        <v>190075.97628498299</v>
      </c>
      <c r="T17" s="143">
        <v>190075.97628498299</v>
      </c>
      <c r="U17" s="143">
        <v>190075.97628498299</v>
      </c>
      <c r="V17" s="143"/>
      <c r="W17" s="143"/>
      <c r="X17" s="143"/>
      <c r="Y17" s="143"/>
      <c r="Z17" s="143"/>
      <c r="AA17" s="143"/>
      <c r="AB17" s="143"/>
      <c r="AC17" s="153">
        <v>7603039.0513993204</v>
      </c>
      <c r="AF17" s="206" t="s">
        <v>2</v>
      </c>
      <c r="AG17" s="206">
        <v>2</v>
      </c>
    </row>
    <row r="18" spans="1:33" ht="15.75" thickBot="1" x14ac:dyDescent="0.25">
      <c r="A18" s="192"/>
      <c r="B18" s="195"/>
      <c r="C18" s="112" t="s">
        <v>34</v>
      </c>
      <c r="D18" s="113">
        <v>28</v>
      </c>
      <c r="E18" s="109"/>
      <c r="F18" s="109"/>
      <c r="G18" s="109"/>
      <c r="H18" s="109"/>
      <c r="I18" s="109"/>
      <c r="J18" s="109"/>
      <c r="K18" s="109"/>
      <c r="L18" s="109">
        <v>5322127.3359795231</v>
      </c>
      <c r="M18" s="109">
        <v>5322127.3359795231</v>
      </c>
      <c r="N18" s="109">
        <v>5322127.3359795231</v>
      </c>
      <c r="O18" s="109">
        <v>5322127.3359795231</v>
      </c>
      <c r="P18" s="109">
        <v>5322127.3359795231</v>
      </c>
      <c r="Q18" s="109">
        <v>5322127.3359795231</v>
      </c>
      <c r="R18" s="109">
        <v>5322127.3359795231</v>
      </c>
      <c r="S18" s="109">
        <v>5322127.3359795231</v>
      </c>
      <c r="T18" s="109">
        <v>5322127.3359795231</v>
      </c>
      <c r="U18" s="109">
        <v>5322127.3359795231</v>
      </c>
      <c r="V18" s="109"/>
      <c r="W18" s="109"/>
      <c r="X18" s="109"/>
      <c r="Y18" s="109"/>
      <c r="Z18" s="109"/>
      <c r="AA18" s="109"/>
      <c r="AB18" s="142"/>
      <c r="AC18" s="152">
        <v>53221273.359795243</v>
      </c>
      <c r="AD18" s="152"/>
    </row>
    <row r="19" spans="1:33" ht="15" x14ac:dyDescent="0.2">
      <c r="A19" s="193">
        <v>47908</v>
      </c>
      <c r="B19" s="202">
        <v>54538532.922488749</v>
      </c>
      <c r="C19" s="94" t="s">
        <v>35</v>
      </c>
      <c r="D19" s="95">
        <v>20</v>
      </c>
      <c r="E19" s="148"/>
      <c r="F19" s="149"/>
      <c r="G19" s="149"/>
      <c r="H19" s="149"/>
      <c r="I19" s="149"/>
      <c r="J19" s="149"/>
      <c r="K19" s="149"/>
      <c r="L19" s="149">
        <v>175930.75136286695</v>
      </c>
      <c r="M19" s="149">
        <v>175930.75136286695</v>
      </c>
      <c r="N19" s="149">
        <v>175930.75136286695</v>
      </c>
      <c r="O19" s="149">
        <v>175930.75136286695</v>
      </c>
      <c r="P19" s="149">
        <v>175930.75136286695</v>
      </c>
      <c r="Q19" s="149">
        <v>175930.75136286695</v>
      </c>
      <c r="R19" s="149">
        <v>175930.75136286695</v>
      </c>
      <c r="S19" s="149">
        <v>175930.75136286695</v>
      </c>
      <c r="T19" s="149">
        <v>175930.75136286695</v>
      </c>
      <c r="U19" s="149">
        <v>175930.75136286695</v>
      </c>
      <c r="V19" s="149"/>
      <c r="W19" s="149"/>
      <c r="X19" s="149"/>
      <c r="Y19" s="149"/>
      <c r="Z19" s="149"/>
      <c r="AA19" s="149"/>
      <c r="AB19" s="149"/>
      <c r="AC19" s="151">
        <v>35186150.272573389</v>
      </c>
      <c r="AF19" s="206" t="s">
        <v>1</v>
      </c>
      <c r="AG19" s="206">
        <v>3</v>
      </c>
    </row>
    <row r="20" spans="1:33" ht="15" x14ac:dyDescent="0.2">
      <c r="A20" s="191"/>
      <c r="B20" s="194"/>
      <c r="C20" s="100" t="s">
        <v>36</v>
      </c>
      <c r="D20" s="101">
        <v>5</v>
      </c>
      <c r="E20" s="145"/>
      <c r="F20" s="146"/>
      <c r="G20" s="146"/>
      <c r="H20" s="146"/>
      <c r="I20" s="146"/>
      <c r="J20" s="146"/>
      <c r="K20" s="146"/>
      <c r="L20" s="146">
        <v>175930.75136286695</v>
      </c>
      <c r="M20" s="146">
        <v>175930.75136286695</v>
      </c>
      <c r="N20" s="146">
        <v>175930.75136286695</v>
      </c>
      <c r="O20" s="146">
        <v>175930.75136286695</v>
      </c>
      <c r="P20" s="146">
        <v>175930.75136286695</v>
      </c>
      <c r="Q20" s="146">
        <v>175930.75136286695</v>
      </c>
      <c r="R20" s="146">
        <v>175930.75136286695</v>
      </c>
      <c r="S20" s="146">
        <v>175930.75136286695</v>
      </c>
      <c r="T20" s="146">
        <v>175930.75136286695</v>
      </c>
      <c r="U20" s="146">
        <v>175930.75136286695</v>
      </c>
      <c r="V20" s="146"/>
      <c r="W20" s="146"/>
      <c r="X20" s="146"/>
      <c r="Y20" s="146"/>
      <c r="Z20" s="146"/>
      <c r="AA20" s="146"/>
      <c r="AB20" s="146"/>
      <c r="AC20" s="152">
        <v>8796537.5681433473</v>
      </c>
      <c r="AF20" s="206" t="s">
        <v>3</v>
      </c>
      <c r="AG20" s="206">
        <v>3</v>
      </c>
    </row>
    <row r="21" spans="1:33" ht="15" x14ac:dyDescent="0.2">
      <c r="A21" s="191"/>
      <c r="B21" s="194"/>
      <c r="C21" s="106" t="s">
        <v>37</v>
      </c>
      <c r="D21" s="107">
        <v>6</v>
      </c>
      <c r="E21" s="143"/>
      <c r="F21" s="143"/>
      <c r="G21" s="143"/>
      <c r="H21" s="143"/>
      <c r="I21" s="143"/>
      <c r="J21" s="143"/>
      <c r="K21" s="143"/>
      <c r="L21" s="143">
        <v>175930.75136286695</v>
      </c>
      <c r="M21" s="143">
        <v>175930.75136286695</v>
      </c>
      <c r="N21" s="143">
        <v>175930.75136286695</v>
      </c>
      <c r="O21" s="143">
        <v>175930.75136286695</v>
      </c>
      <c r="P21" s="143">
        <v>175930.75136286695</v>
      </c>
      <c r="Q21" s="143">
        <v>175930.75136286695</v>
      </c>
      <c r="R21" s="143">
        <v>175930.75136286695</v>
      </c>
      <c r="S21" s="143">
        <v>175930.75136286695</v>
      </c>
      <c r="T21" s="143">
        <v>175930.75136286695</v>
      </c>
      <c r="U21" s="143">
        <v>175930.75136286695</v>
      </c>
      <c r="V21" s="143"/>
      <c r="W21" s="143"/>
      <c r="X21" s="143"/>
      <c r="Y21" s="143"/>
      <c r="Z21" s="143"/>
      <c r="AA21" s="143"/>
      <c r="AB21" s="143"/>
      <c r="AC21" s="153">
        <v>10555845.081772018</v>
      </c>
      <c r="AF21" s="206" t="s">
        <v>2</v>
      </c>
      <c r="AG21" s="206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/>
      <c r="F22" s="109"/>
      <c r="G22" s="109"/>
      <c r="H22" s="109"/>
      <c r="I22" s="109"/>
      <c r="J22" s="109"/>
      <c r="K22" s="109"/>
      <c r="L22" s="109">
        <v>5453853.2922488749</v>
      </c>
      <c r="M22" s="109">
        <v>5453853.2922488749</v>
      </c>
      <c r="N22" s="109">
        <v>5453853.2922488749</v>
      </c>
      <c r="O22" s="109">
        <v>5453853.2922488749</v>
      </c>
      <c r="P22" s="109">
        <v>5453853.2922488749</v>
      </c>
      <c r="Q22" s="109">
        <v>5453853.2922488749</v>
      </c>
      <c r="R22" s="109">
        <v>5453853.2922488749</v>
      </c>
      <c r="S22" s="109">
        <v>5453853.2922488749</v>
      </c>
      <c r="T22" s="109">
        <v>5453853.2922488749</v>
      </c>
      <c r="U22" s="109">
        <v>5453853.2922488749</v>
      </c>
      <c r="V22" s="109"/>
      <c r="W22" s="109"/>
      <c r="X22" s="109"/>
      <c r="Y22" s="109"/>
      <c r="Z22" s="109"/>
      <c r="AA22" s="109"/>
      <c r="AB22" s="142"/>
      <c r="AC22" s="152">
        <v>54538532.922488749</v>
      </c>
      <c r="AD22" s="152"/>
    </row>
    <row r="23" spans="1:33" ht="15" x14ac:dyDescent="0.2">
      <c r="A23" s="193">
        <v>47939</v>
      </c>
      <c r="B23" s="202">
        <v>51081401.97644636</v>
      </c>
      <c r="C23" s="94" t="s">
        <v>35</v>
      </c>
      <c r="D23" s="95">
        <v>20</v>
      </c>
      <c r="E23" s="148"/>
      <c r="F23" s="149"/>
      <c r="G23" s="149"/>
      <c r="H23" s="149"/>
      <c r="I23" s="149"/>
      <c r="J23" s="149"/>
      <c r="K23" s="149"/>
      <c r="L23" s="149">
        <v>170271.33992148784</v>
      </c>
      <c r="M23" s="149">
        <v>170271.33992148784</v>
      </c>
      <c r="N23" s="149">
        <v>170271.33992148784</v>
      </c>
      <c r="O23" s="149">
        <v>170271.33992148784</v>
      </c>
      <c r="P23" s="149">
        <v>170271.33992148784</v>
      </c>
      <c r="Q23" s="149">
        <v>170271.33992148784</v>
      </c>
      <c r="R23" s="149">
        <v>170271.33992148784</v>
      </c>
      <c r="S23" s="149">
        <v>170271.33992148784</v>
      </c>
      <c r="T23" s="149">
        <v>170271.33992148784</v>
      </c>
      <c r="U23" s="149">
        <v>170271.33992148784</v>
      </c>
      <c r="V23" s="149"/>
      <c r="W23" s="149"/>
      <c r="X23" s="149"/>
      <c r="Y23" s="149"/>
      <c r="Z23" s="149"/>
      <c r="AA23" s="149"/>
      <c r="AB23" s="149"/>
      <c r="AC23" s="151">
        <v>34054267.984297574</v>
      </c>
      <c r="AF23" s="206" t="s">
        <v>1</v>
      </c>
      <c r="AG23" s="206">
        <v>4</v>
      </c>
    </row>
    <row r="24" spans="1:33" ht="15" x14ac:dyDescent="0.2">
      <c r="A24" s="191"/>
      <c r="B24" s="194"/>
      <c r="C24" s="100" t="s">
        <v>36</v>
      </c>
      <c r="D24" s="101">
        <v>4</v>
      </c>
      <c r="E24" s="145"/>
      <c r="F24" s="146"/>
      <c r="G24" s="146"/>
      <c r="H24" s="146"/>
      <c r="I24" s="146"/>
      <c r="J24" s="146"/>
      <c r="K24" s="146"/>
      <c r="L24" s="146">
        <v>170271.33992148784</v>
      </c>
      <c r="M24" s="146">
        <v>170271.33992148784</v>
      </c>
      <c r="N24" s="146">
        <v>170271.33992148784</v>
      </c>
      <c r="O24" s="146">
        <v>170271.33992148784</v>
      </c>
      <c r="P24" s="146">
        <v>170271.33992148784</v>
      </c>
      <c r="Q24" s="146">
        <v>170271.33992148784</v>
      </c>
      <c r="R24" s="146">
        <v>170271.33992148784</v>
      </c>
      <c r="S24" s="146">
        <v>170271.33992148784</v>
      </c>
      <c r="T24" s="146">
        <v>170271.33992148784</v>
      </c>
      <c r="U24" s="146">
        <v>170271.33992148784</v>
      </c>
      <c r="V24" s="146"/>
      <c r="W24" s="146"/>
      <c r="X24" s="146"/>
      <c r="Y24" s="146"/>
      <c r="Z24" s="146"/>
      <c r="AA24" s="146"/>
      <c r="AB24" s="146"/>
      <c r="AC24" s="152">
        <v>6810853.5968595147</v>
      </c>
      <c r="AF24" s="206" t="s">
        <v>3</v>
      </c>
      <c r="AG24" s="206">
        <v>4</v>
      </c>
    </row>
    <row r="25" spans="1:33" ht="15" x14ac:dyDescent="0.2">
      <c r="A25" s="191"/>
      <c r="B25" s="194"/>
      <c r="C25" s="106" t="s">
        <v>37</v>
      </c>
      <c r="D25" s="107">
        <v>6</v>
      </c>
      <c r="E25" s="143"/>
      <c r="F25" s="143"/>
      <c r="G25" s="143"/>
      <c r="H25" s="143"/>
      <c r="I25" s="143"/>
      <c r="J25" s="143"/>
      <c r="K25" s="143"/>
      <c r="L25" s="143">
        <v>170271.33992148784</v>
      </c>
      <c r="M25" s="143">
        <v>170271.33992148784</v>
      </c>
      <c r="N25" s="143">
        <v>170271.33992148784</v>
      </c>
      <c r="O25" s="143">
        <v>170271.33992148784</v>
      </c>
      <c r="P25" s="143">
        <v>170271.33992148784</v>
      </c>
      <c r="Q25" s="143">
        <v>170271.33992148784</v>
      </c>
      <c r="R25" s="143">
        <v>170271.33992148784</v>
      </c>
      <c r="S25" s="143">
        <v>170271.33992148784</v>
      </c>
      <c r="T25" s="143">
        <v>170271.33992148784</v>
      </c>
      <c r="U25" s="143">
        <v>170271.33992148784</v>
      </c>
      <c r="V25" s="143"/>
      <c r="W25" s="143"/>
      <c r="X25" s="143"/>
      <c r="Y25" s="143"/>
      <c r="Z25" s="143"/>
      <c r="AA25" s="143"/>
      <c r="AB25" s="143"/>
      <c r="AC25" s="153">
        <v>10216280.395289272</v>
      </c>
      <c r="AF25" s="206" t="s">
        <v>2</v>
      </c>
      <c r="AG25" s="206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/>
      <c r="F26" s="109"/>
      <c r="G26" s="109"/>
      <c r="H26" s="109"/>
      <c r="I26" s="109"/>
      <c r="J26" s="109"/>
      <c r="K26" s="109"/>
      <c r="L26" s="109">
        <v>5108140.1976446351</v>
      </c>
      <c r="M26" s="109">
        <v>5108140.1976446351</v>
      </c>
      <c r="N26" s="109">
        <v>5108140.1976446351</v>
      </c>
      <c r="O26" s="109">
        <v>5108140.1976446351</v>
      </c>
      <c r="P26" s="109">
        <v>5108140.1976446351</v>
      </c>
      <c r="Q26" s="109">
        <v>5108140.1976446351</v>
      </c>
      <c r="R26" s="109">
        <v>5108140.1976446351</v>
      </c>
      <c r="S26" s="109">
        <v>5108140.1976446351</v>
      </c>
      <c r="T26" s="109">
        <v>5108140.1976446351</v>
      </c>
      <c r="U26" s="109">
        <v>5108140.1976446351</v>
      </c>
      <c r="V26" s="109"/>
      <c r="W26" s="109"/>
      <c r="X26" s="109"/>
      <c r="Y26" s="109"/>
      <c r="Z26" s="109"/>
      <c r="AA26" s="109"/>
      <c r="AB26" s="142"/>
      <c r="AC26" s="152">
        <v>51081401.97644636</v>
      </c>
      <c r="AD26" s="152"/>
    </row>
    <row r="27" spans="1:33" ht="15" x14ac:dyDescent="0.2">
      <c r="A27" s="193">
        <v>47969</v>
      </c>
      <c r="B27" s="202">
        <v>54191397.717626572</v>
      </c>
      <c r="C27" s="94" t="s">
        <v>35</v>
      </c>
      <c r="D27" s="95">
        <v>20</v>
      </c>
      <c r="E27" s="148"/>
      <c r="F27" s="149"/>
      <c r="G27" s="149"/>
      <c r="H27" s="149"/>
      <c r="I27" s="149"/>
      <c r="J27" s="149"/>
      <c r="K27" s="149"/>
      <c r="L27" s="149">
        <v>174810.96037944054</v>
      </c>
      <c r="M27" s="149">
        <v>174810.96037944054</v>
      </c>
      <c r="N27" s="149">
        <v>174810.96037944054</v>
      </c>
      <c r="O27" s="149">
        <v>174810.96037944054</v>
      </c>
      <c r="P27" s="149">
        <v>174810.96037944054</v>
      </c>
      <c r="Q27" s="149">
        <v>174810.96037944054</v>
      </c>
      <c r="R27" s="149">
        <v>174810.96037944054</v>
      </c>
      <c r="S27" s="149">
        <v>174810.96037944054</v>
      </c>
      <c r="T27" s="149">
        <v>174810.96037944054</v>
      </c>
      <c r="U27" s="149">
        <v>174810.96037944054</v>
      </c>
      <c r="V27" s="149"/>
      <c r="W27" s="149"/>
      <c r="X27" s="149"/>
      <c r="Y27" s="149"/>
      <c r="Z27" s="149"/>
      <c r="AA27" s="149"/>
      <c r="AB27" s="149"/>
      <c r="AC27" s="151">
        <v>34962192.075888112</v>
      </c>
      <c r="AF27" s="206" t="s">
        <v>1</v>
      </c>
      <c r="AG27" s="206">
        <v>5</v>
      </c>
    </row>
    <row r="28" spans="1:33" ht="15" x14ac:dyDescent="0.2">
      <c r="A28" s="191"/>
      <c r="B28" s="194"/>
      <c r="C28" s="100" t="s">
        <v>36</v>
      </c>
      <c r="D28" s="101">
        <v>5</v>
      </c>
      <c r="E28" s="145"/>
      <c r="F28" s="146"/>
      <c r="G28" s="146"/>
      <c r="H28" s="146"/>
      <c r="I28" s="146"/>
      <c r="J28" s="146"/>
      <c r="K28" s="146"/>
      <c r="L28" s="146">
        <v>174810.96037944054</v>
      </c>
      <c r="M28" s="146">
        <v>174810.96037944054</v>
      </c>
      <c r="N28" s="146">
        <v>174810.96037944054</v>
      </c>
      <c r="O28" s="146">
        <v>174810.96037944054</v>
      </c>
      <c r="P28" s="146">
        <v>174810.96037944054</v>
      </c>
      <c r="Q28" s="146">
        <v>174810.96037944054</v>
      </c>
      <c r="R28" s="146">
        <v>174810.96037944054</v>
      </c>
      <c r="S28" s="146">
        <v>174810.96037944054</v>
      </c>
      <c r="T28" s="146">
        <v>174810.96037944054</v>
      </c>
      <c r="U28" s="146">
        <v>174810.96037944054</v>
      </c>
      <c r="V28" s="146"/>
      <c r="W28" s="146"/>
      <c r="X28" s="146"/>
      <c r="Y28" s="146"/>
      <c r="Z28" s="146"/>
      <c r="AA28" s="146"/>
      <c r="AB28" s="146"/>
      <c r="AC28" s="152">
        <v>8740548.018972028</v>
      </c>
      <c r="AF28" s="206" t="s">
        <v>3</v>
      </c>
      <c r="AG28" s="206">
        <v>5</v>
      </c>
    </row>
    <row r="29" spans="1:33" ht="15" x14ac:dyDescent="0.2">
      <c r="A29" s="191"/>
      <c r="B29" s="194"/>
      <c r="C29" s="106" t="s">
        <v>37</v>
      </c>
      <c r="D29" s="107">
        <v>6</v>
      </c>
      <c r="E29" s="143"/>
      <c r="F29" s="143"/>
      <c r="G29" s="143"/>
      <c r="H29" s="143"/>
      <c r="I29" s="143"/>
      <c r="J29" s="143"/>
      <c r="K29" s="143"/>
      <c r="L29" s="143">
        <v>174810.96037944054</v>
      </c>
      <c r="M29" s="143">
        <v>174810.96037944054</v>
      </c>
      <c r="N29" s="143">
        <v>174810.96037944054</v>
      </c>
      <c r="O29" s="143">
        <v>174810.96037944054</v>
      </c>
      <c r="P29" s="143">
        <v>174810.96037944054</v>
      </c>
      <c r="Q29" s="143">
        <v>174810.96037944054</v>
      </c>
      <c r="R29" s="143">
        <v>174810.96037944054</v>
      </c>
      <c r="S29" s="143">
        <v>174810.96037944054</v>
      </c>
      <c r="T29" s="143">
        <v>174810.96037944054</v>
      </c>
      <c r="U29" s="143">
        <v>174810.96037944054</v>
      </c>
      <c r="V29" s="143"/>
      <c r="W29" s="143"/>
      <c r="X29" s="143"/>
      <c r="Y29" s="143"/>
      <c r="Z29" s="143"/>
      <c r="AA29" s="143"/>
      <c r="AB29" s="143"/>
      <c r="AC29" s="153">
        <v>10488657.622766433</v>
      </c>
      <c r="AF29" s="206" t="s">
        <v>2</v>
      </c>
      <c r="AG29" s="206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/>
      <c r="F30" s="109"/>
      <c r="G30" s="109"/>
      <c r="H30" s="109"/>
      <c r="I30" s="109"/>
      <c r="J30" s="109"/>
      <c r="K30" s="109"/>
      <c r="L30" s="109">
        <v>5419139.771762657</v>
      </c>
      <c r="M30" s="109">
        <v>5419139.771762657</v>
      </c>
      <c r="N30" s="109">
        <v>5419139.771762657</v>
      </c>
      <c r="O30" s="109">
        <v>5419139.771762657</v>
      </c>
      <c r="P30" s="109">
        <v>5419139.771762657</v>
      </c>
      <c r="Q30" s="109">
        <v>5419139.771762657</v>
      </c>
      <c r="R30" s="109">
        <v>5419139.771762657</v>
      </c>
      <c r="S30" s="109">
        <v>5419139.771762657</v>
      </c>
      <c r="T30" s="109">
        <v>5419139.771762657</v>
      </c>
      <c r="U30" s="109">
        <v>5419139.771762657</v>
      </c>
      <c r="V30" s="109"/>
      <c r="W30" s="109"/>
      <c r="X30" s="109"/>
      <c r="Y30" s="109"/>
      <c r="Z30" s="109"/>
      <c r="AA30" s="109"/>
      <c r="AB30" s="142"/>
      <c r="AC30" s="152">
        <v>54191397.717626572</v>
      </c>
      <c r="AD30" s="152"/>
    </row>
    <row r="31" spans="1:33" ht="15" x14ac:dyDescent="0.2">
      <c r="A31" s="193">
        <v>48000</v>
      </c>
      <c r="B31" s="202">
        <v>51064217.181235246</v>
      </c>
      <c r="C31" s="94" t="s">
        <v>35</v>
      </c>
      <c r="D31" s="95">
        <v>19</v>
      </c>
      <c r="E31" s="148"/>
      <c r="F31" s="149"/>
      <c r="G31" s="149"/>
      <c r="H31" s="149"/>
      <c r="I31" s="149"/>
      <c r="J31" s="149"/>
      <c r="K31" s="149"/>
      <c r="L31" s="149">
        <v>170214.05727078416</v>
      </c>
      <c r="M31" s="149">
        <v>170214.05727078416</v>
      </c>
      <c r="N31" s="149">
        <v>170214.05727078416</v>
      </c>
      <c r="O31" s="149">
        <v>170214.05727078416</v>
      </c>
      <c r="P31" s="149">
        <v>170214.05727078416</v>
      </c>
      <c r="Q31" s="149">
        <v>170214.05727078416</v>
      </c>
      <c r="R31" s="149">
        <v>170214.05727078416</v>
      </c>
      <c r="S31" s="149">
        <v>170214.05727078416</v>
      </c>
      <c r="T31" s="149">
        <v>170214.05727078416</v>
      </c>
      <c r="U31" s="149">
        <v>170214.05727078416</v>
      </c>
      <c r="V31" s="149"/>
      <c r="W31" s="149"/>
      <c r="X31" s="149"/>
      <c r="Y31" s="149"/>
      <c r="Z31" s="149"/>
      <c r="AA31" s="149"/>
      <c r="AB31" s="149"/>
      <c r="AC31" s="151">
        <v>32340670.881448992</v>
      </c>
      <c r="AF31" s="206" t="s">
        <v>1</v>
      </c>
      <c r="AG31" s="206">
        <v>6</v>
      </c>
    </row>
    <row r="32" spans="1:33" ht="15" x14ac:dyDescent="0.2">
      <c r="A32" s="191"/>
      <c r="B32" s="194"/>
      <c r="C32" s="100" t="s">
        <v>36</v>
      </c>
      <c r="D32" s="101">
        <v>4</v>
      </c>
      <c r="E32" s="145"/>
      <c r="F32" s="146"/>
      <c r="G32" s="146"/>
      <c r="H32" s="146"/>
      <c r="I32" s="146"/>
      <c r="J32" s="146"/>
      <c r="K32" s="146"/>
      <c r="L32" s="146">
        <v>170214.05727078416</v>
      </c>
      <c r="M32" s="146">
        <v>170214.05727078416</v>
      </c>
      <c r="N32" s="146">
        <v>170214.05727078416</v>
      </c>
      <c r="O32" s="146">
        <v>170214.05727078416</v>
      </c>
      <c r="P32" s="146">
        <v>170214.05727078416</v>
      </c>
      <c r="Q32" s="146">
        <v>170214.05727078416</v>
      </c>
      <c r="R32" s="146">
        <v>170214.05727078416</v>
      </c>
      <c r="S32" s="146">
        <v>170214.05727078416</v>
      </c>
      <c r="T32" s="146">
        <v>170214.05727078416</v>
      </c>
      <c r="U32" s="146">
        <v>170214.05727078416</v>
      </c>
      <c r="V32" s="146"/>
      <c r="W32" s="146"/>
      <c r="X32" s="146"/>
      <c r="Y32" s="146"/>
      <c r="Z32" s="146"/>
      <c r="AA32" s="146"/>
      <c r="AB32" s="146"/>
      <c r="AC32" s="152">
        <v>6808562.2908313666</v>
      </c>
      <c r="AF32" s="206" t="s">
        <v>3</v>
      </c>
      <c r="AG32" s="206">
        <v>6</v>
      </c>
    </row>
    <row r="33" spans="1:33" ht="15" x14ac:dyDescent="0.2">
      <c r="A33" s="191"/>
      <c r="B33" s="194"/>
      <c r="C33" s="106" t="s">
        <v>37</v>
      </c>
      <c r="D33" s="107">
        <v>7</v>
      </c>
      <c r="E33" s="143"/>
      <c r="F33" s="143"/>
      <c r="G33" s="143"/>
      <c r="H33" s="143"/>
      <c r="I33" s="143"/>
      <c r="J33" s="143"/>
      <c r="K33" s="143"/>
      <c r="L33" s="143">
        <v>170214.05727078416</v>
      </c>
      <c r="M33" s="143">
        <v>170214.05727078416</v>
      </c>
      <c r="N33" s="143">
        <v>170214.05727078416</v>
      </c>
      <c r="O33" s="143">
        <v>170214.05727078416</v>
      </c>
      <c r="P33" s="143">
        <v>170214.05727078416</v>
      </c>
      <c r="Q33" s="143">
        <v>170214.05727078416</v>
      </c>
      <c r="R33" s="143">
        <v>170214.05727078416</v>
      </c>
      <c r="S33" s="143">
        <v>170214.05727078416</v>
      </c>
      <c r="T33" s="143">
        <v>170214.05727078416</v>
      </c>
      <c r="U33" s="143">
        <v>170214.05727078416</v>
      </c>
      <c r="V33" s="143"/>
      <c r="W33" s="143"/>
      <c r="X33" s="143"/>
      <c r="Y33" s="143"/>
      <c r="Z33" s="143"/>
      <c r="AA33" s="143"/>
      <c r="AB33" s="143"/>
      <c r="AC33" s="153">
        <v>11914984.008954892</v>
      </c>
      <c r="AF33" s="206" t="s">
        <v>2</v>
      </c>
      <c r="AG33" s="206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/>
      <c r="F34" s="109"/>
      <c r="G34" s="109"/>
      <c r="H34" s="109"/>
      <c r="I34" s="109"/>
      <c r="J34" s="109"/>
      <c r="K34" s="109"/>
      <c r="L34" s="109">
        <v>5106421.7181235254</v>
      </c>
      <c r="M34" s="109">
        <v>5106421.7181235254</v>
      </c>
      <c r="N34" s="109">
        <v>5106421.7181235254</v>
      </c>
      <c r="O34" s="109">
        <v>5106421.7181235254</v>
      </c>
      <c r="P34" s="109">
        <v>5106421.7181235254</v>
      </c>
      <c r="Q34" s="109">
        <v>5106421.7181235254</v>
      </c>
      <c r="R34" s="109">
        <v>5106421.7181235254</v>
      </c>
      <c r="S34" s="109">
        <v>5106421.7181235254</v>
      </c>
      <c r="T34" s="109">
        <v>5106421.7181235254</v>
      </c>
      <c r="U34" s="109">
        <v>5106421.7181235254</v>
      </c>
      <c r="V34" s="109"/>
      <c r="W34" s="109"/>
      <c r="X34" s="109"/>
      <c r="Y34" s="109"/>
      <c r="Z34" s="109"/>
      <c r="AA34" s="109"/>
      <c r="AB34" s="142"/>
      <c r="AC34" s="152">
        <v>51064217.181235246</v>
      </c>
      <c r="AD34" s="152"/>
    </row>
    <row r="35" spans="1:33" ht="15" x14ac:dyDescent="0.2">
      <c r="A35" s="193">
        <v>48030</v>
      </c>
      <c r="B35" s="202">
        <v>53402895.602067553</v>
      </c>
      <c r="C35" s="94" t="s">
        <v>35</v>
      </c>
      <c r="D35" s="95">
        <v>23</v>
      </c>
      <c r="E35" s="148"/>
      <c r="F35" s="149"/>
      <c r="G35" s="149"/>
      <c r="H35" s="149"/>
      <c r="I35" s="149"/>
      <c r="J35" s="149"/>
      <c r="K35" s="149"/>
      <c r="L35" s="149">
        <v>172267.40516795986</v>
      </c>
      <c r="M35" s="149">
        <v>172267.40516795986</v>
      </c>
      <c r="N35" s="149">
        <v>172267.40516795986</v>
      </c>
      <c r="O35" s="149">
        <v>172267.40516795986</v>
      </c>
      <c r="P35" s="149">
        <v>172267.40516795986</v>
      </c>
      <c r="Q35" s="149">
        <v>172267.40516795986</v>
      </c>
      <c r="R35" s="149">
        <v>172267.40516795986</v>
      </c>
      <c r="S35" s="149">
        <v>172267.40516795986</v>
      </c>
      <c r="T35" s="149">
        <v>172267.40516795986</v>
      </c>
      <c r="U35" s="149">
        <v>172267.40516795986</v>
      </c>
      <c r="V35" s="149"/>
      <c r="W35" s="149"/>
      <c r="X35" s="149"/>
      <c r="Y35" s="149"/>
      <c r="Z35" s="149"/>
      <c r="AA35" s="149"/>
      <c r="AB35" s="149"/>
      <c r="AC35" s="151">
        <v>39621503.188630767</v>
      </c>
      <c r="AF35" s="206" t="s">
        <v>1</v>
      </c>
      <c r="AG35" s="206">
        <v>7</v>
      </c>
    </row>
    <row r="36" spans="1:33" ht="15" x14ac:dyDescent="0.2">
      <c r="A36" s="191"/>
      <c r="B36" s="194"/>
      <c r="C36" s="100" t="s">
        <v>36</v>
      </c>
      <c r="D36" s="101">
        <v>4</v>
      </c>
      <c r="E36" s="145"/>
      <c r="F36" s="146"/>
      <c r="G36" s="146"/>
      <c r="H36" s="146"/>
      <c r="I36" s="146"/>
      <c r="J36" s="146"/>
      <c r="K36" s="146"/>
      <c r="L36" s="146">
        <v>172267.40516795986</v>
      </c>
      <c r="M36" s="146">
        <v>172267.40516795986</v>
      </c>
      <c r="N36" s="146">
        <v>172267.40516795986</v>
      </c>
      <c r="O36" s="146">
        <v>172267.40516795986</v>
      </c>
      <c r="P36" s="146">
        <v>172267.40516795986</v>
      </c>
      <c r="Q36" s="146">
        <v>172267.40516795986</v>
      </c>
      <c r="R36" s="146">
        <v>172267.40516795986</v>
      </c>
      <c r="S36" s="146">
        <v>172267.40516795986</v>
      </c>
      <c r="T36" s="146">
        <v>172267.40516795986</v>
      </c>
      <c r="U36" s="146">
        <v>172267.40516795986</v>
      </c>
      <c r="V36" s="146"/>
      <c r="W36" s="146"/>
      <c r="X36" s="146"/>
      <c r="Y36" s="146"/>
      <c r="Z36" s="146"/>
      <c r="AA36" s="146"/>
      <c r="AB36" s="146"/>
      <c r="AC36" s="152">
        <v>6890696.2067183945</v>
      </c>
      <c r="AF36" s="206" t="s">
        <v>3</v>
      </c>
      <c r="AG36" s="206">
        <v>7</v>
      </c>
    </row>
    <row r="37" spans="1:33" ht="15" x14ac:dyDescent="0.2">
      <c r="A37" s="191"/>
      <c r="B37" s="194"/>
      <c r="C37" s="106" t="s">
        <v>37</v>
      </c>
      <c r="D37" s="107">
        <v>4</v>
      </c>
      <c r="E37" s="143"/>
      <c r="F37" s="143"/>
      <c r="G37" s="143"/>
      <c r="H37" s="143"/>
      <c r="I37" s="143"/>
      <c r="J37" s="143"/>
      <c r="K37" s="143"/>
      <c r="L37" s="143">
        <v>172267.40516795986</v>
      </c>
      <c r="M37" s="143">
        <v>172267.40516795986</v>
      </c>
      <c r="N37" s="143">
        <v>172267.40516795986</v>
      </c>
      <c r="O37" s="143">
        <v>172267.40516795986</v>
      </c>
      <c r="P37" s="143">
        <v>172267.40516795986</v>
      </c>
      <c r="Q37" s="143">
        <v>172267.40516795986</v>
      </c>
      <c r="R37" s="143">
        <v>172267.40516795986</v>
      </c>
      <c r="S37" s="143">
        <v>172267.40516795986</v>
      </c>
      <c r="T37" s="143">
        <v>172267.40516795986</v>
      </c>
      <c r="U37" s="143">
        <v>172267.40516795986</v>
      </c>
      <c r="V37" s="143"/>
      <c r="W37" s="143"/>
      <c r="X37" s="143"/>
      <c r="Y37" s="143"/>
      <c r="Z37" s="143"/>
      <c r="AA37" s="143"/>
      <c r="AB37" s="143"/>
      <c r="AC37" s="153">
        <v>6890696.2067183945</v>
      </c>
      <c r="AF37" s="206" t="s">
        <v>2</v>
      </c>
      <c r="AG37" s="206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/>
      <c r="F38" s="109"/>
      <c r="G38" s="109"/>
      <c r="H38" s="109"/>
      <c r="I38" s="109"/>
      <c r="J38" s="109"/>
      <c r="K38" s="109"/>
      <c r="L38" s="109">
        <v>5340289.560206756</v>
      </c>
      <c r="M38" s="109">
        <v>5340289.560206756</v>
      </c>
      <c r="N38" s="109">
        <v>5340289.560206756</v>
      </c>
      <c r="O38" s="109">
        <v>5340289.560206756</v>
      </c>
      <c r="P38" s="109">
        <v>5340289.560206756</v>
      </c>
      <c r="Q38" s="109">
        <v>5340289.560206756</v>
      </c>
      <c r="R38" s="109">
        <v>5340289.560206756</v>
      </c>
      <c r="S38" s="109">
        <v>5340289.560206756</v>
      </c>
      <c r="T38" s="109">
        <v>5340289.560206756</v>
      </c>
      <c r="U38" s="109">
        <v>5340289.560206756</v>
      </c>
      <c r="V38" s="109"/>
      <c r="W38" s="109"/>
      <c r="X38" s="109"/>
      <c r="Y38" s="109"/>
      <c r="Z38" s="109"/>
      <c r="AA38" s="109"/>
      <c r="AB38" s="142"/>
      <c r="AC38" s="152">
        <v>53402895.602067553</v>
      </c>
      <c r="AD38" s="152"/>
    </row>
    <row r="39" spans="1:33" ht="15" x14ac:dyDescent="0.2">
      <c r="A39" s="193">
        <v>48061</v>
      </c>
      <c r="B39" s="202">
        <v>53317640.346749708</v>
      </c>
      <c r="C39" s="94" t="s">
        <v>35</v>
      </c>
      <c r="D39" s="95">
        <v>19</v>
      </c>
      <c r="E39" s="148"/>
      <c r="F39" s="149"/>
      <c r="G39" s="149"/>
      <c r="H39" s="149"/>
      <c r="I39" s="149"/>
      <c r="J39" s="149"/>
      <c r="K39" s="149"/>
      <c r="L39" s="149">
        <v>171992.38821532167</v>
      </c>
      <c r="M39" s="149">
        <v>171992.38821532167</v>
      </c>
      <c r="N39" s="149">
        <v>171992.38821532167</v>
      </c>
      <c r="O39" s="149">
        <v>171992.38821532167</v>
      </c>
      <c r="P39" s="149">
        <v>171992.38821532167</v>
      </c>
      <c r="Q39" s="149">
        <v>171992.38821532167</v>
      </c>
      <c r="R39" s="149">
        <v>171992.38821532167</v>
      </c>
      <c r="S39" s="149">
        <v>171992.38821532167</v>
      </c>
      <c r="T39" s="149">
        <v>171992.38821532167</v>
      </c>
      <c r="U39" s="149">
        <v>171992.38821532167</v>
      </c>
      <c r="V39" s="149"/>
      <c r="W39" s="149"/>
      <c r="X39" s="149"/>
      <c r="Y39" s="149"/>
      <c r="Z39" s="149"/>
      <c r="AA39" s="149"/>
      <c r="AB39" s="149"/>
      <c r="AC39" s="151">
        <v>32678553.760911115</v>
      </c>
      <c r="AF39" s="206" t="s">
        <v>1</v>
      </c>
      <c r="AG39" s="206">
        <v>8</v>
      </c>
    </row>
    <row r="40" spans="1:33" ht="15" x14ac:dyDescent="0.2">
      <c r="A40" s="191"/>
      <c r="B40" s="194"/>
      <c r="C40" s="100" t="s">
        <v>36</v>
      </c>
      <c r="D40" s="101">
        <v>5</v>
      </c>
      <c r="E40" s="145"/>
      <c r="F40" s="146"/>
      <c r="G40" s="146"/>
      <c r="H40" s="146"/>
      <c r="I40" s="146"/>
      <c r="J40" s="146"/>
      <c r="K40" s="146"/>
      <c r="L40" s="146">
        <v>171992.38821532167</v>
      </c>
      <c r="M40" s="146">
        <v>171992.38821532167</v>
      </c>
      <c r="N40" s="146">
        <v>171992.38821532167</v>
      </c>
      <c r="O40" s="146">
        <v>171992.38821532167</v>
      </c>
      <c r="P40" s="146">
        <v>171992.38821532167</v>
      </c>
      <c r="Q40" s="146">
        <v>171992.38821532167</v>
      </c>
      <c r="R40" s="146">
        <v>171992.38821532167</v>
      </c>
      <c r="S40" s="146">
        <v>171992.38821532167</v>
      </c>
      <c r="T40" s="146">
        <v>171992.38821532167</v>
      </c>
      <c r="U40" s="146">
        <v>171992.38821532167</v>
      </c>
      <c r="V40" s="146"/>
      <c r="W40" s="146"/>
      <c r="X40" s="146"/>
      <c r="Y40" s="146"/>
      <c r="Z40" s="146"/>
      <c r="AA40" s="146"/>
      <c r="AB40" s="146"/>
      <c r="AC40" s="152">
        <v>8599619.4107660819</v>
      </c>
      <c r="AF40" s="206" t="s">
        <v>3</v>
      </c>
      <c r="AG40" s="206">
        <v>8</v>
      </c>
    </row>
    <row r="41" spans="1:33" ht="15" x14ac:dyDescent="0.2">
      <c r="A41" s="191"/>
      <c r="B41" s="194"/>
      <c r="C41" s="106" t="s">
        <v>37</v>
      </c>
      <c r="D41" s="107">
        <v>7</v>
      </c>
      <c r="E41" s="143"/>
      <c r="F41" s="143"/>
      <c r="G41" s="143"/>
      <c r="H41" s="143"/>
      <c r="I41" s="143"/>
      <c r="J41" s="143"/>
      <c r="K41" s="143"/>
      <c r="L41" s="143">
        <v>171992.38821532167</v>
      </c>
      <c r="M41" s="143">
        <v>171992.38821532167</v>
      </c>
      <c r="N41" s="143">
        <v>171992.38821532167</v>
      </c>
      <c r="O41" s="143">
        <v>171992.38821532167</v>
      </c>
      <c r="P41" s="143">
        <v>171992.38821532167</v>
      </c>
      <c r="Q41" s="143">
        <v>171992.38821532167</v>
      </c>
      <c r="R41" s="143">
        <v>171992.38821532167</v>
      </c>
      <c r="S41" s="143">
        <v>171992.38821532167</v>
      </c>
      <c r="T41" s="143">
        <v>171992.38821532167</v>
      </c>
      <c r="U41" s="143">
        <v>171992.38821532167</v>
      </c>
      <c r="V41" s="143"/>
      <c r="W41" s="143"/>
      <c r="X41" s="143"/>
      <c r="Y41" s="143"/>
      <c r="Z41" s="143"/>
      <c r="AA41" s="143"/>
      <c r="AB41" s="143"/>
      <c r="AC41" s="153">
        <v>12039467.175072515</v>
      </c>
      <c r="AF41" s="206" t="s">
        <v>2</v>
      </c>
      <c r="AG41" s="206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/>
      <c r="F42" s="109"/>
      <c r="G42" s="109"/>
      <c r="H42" s="109"/>
      <c r="I42" s="109"/>
      <c r="J42" s="109"/>
      <c r="K42" s="109"/>
      <c r="L42" s="109">
        <v>5331764.0346749723</v>
      </c>
      <c r="M42" s="109">
        <v>5331764.0346749723</v>
      </c>
      <c r="N42" s="109">
        <v>5331764.0346749723</v>
      </c>
      <c r="O42" s="109">
        <v>5331764.0346749723</v>
      </c>
      <c r="P42" s="109">
        <v>5331764.0346749723</v>
      </c>
      <c r="Q42" s="109">
        <v>5331764.0346749723</v>
      </c>
      <c r="R42" s="109">
        <v>5331764.0346749723</v>
      </c>
      <c r="S42" s="109">
        <v>5331764.0346749723</v>
      </c>
      <c r="T42" s="109">
        <v>5331764.0346749723</v>
      </c>
      <c r="U42" s="109">
        <v>5331764.0346749723</v>
      </c>
      <c r="V42" s="109"/>
      <c r="W42" s="109"/>
      <c r="X42" s="109"/>
      <c r="Y42" s="109"/>
      <c r="Z42" s="109"/>
      <c r="AA42" s="109"/>
      <c r="AB42" s="142"/>
      <c r="AC42" s="152">
        <v>53317640.346749708</v>
      </c>
      <c r="AD42" s="152"/>
    </row>
    <row r="43" spans="1:33" ht="15" x14ac:dyDescent="0.2">
      <c r="A43" s="193">
        <v>48092</v>
      </c>
      <c r="B43" s="202">
        <v>52857084.191053346</v>
      </c>
      <c r="C43" s="94" t="s">
        <v>35</v>
      </c>
      <c r="D43" s="95">
        <v>22</v>
      </c>
      <c r="E43" s="148"/>
      <c r="F43" s="149"/>
      <c r="G43" s="149"/>
      <c r="H43" s="149"/>
      <c r="I43" s="149"/>
      <c r="J43" s="149"/>
      <c r="K43" s="149"/>
      <c r="L43" s="149">
        <v>176190.28063684455</v>
      </c>
      <c r="M43" s="149">
        <v>176190.28063684455</v>
      </c>
      <c r="N43" s="149">
        <v>176190.28063684455</v>
      </c>
      <c r="O43" s="149">
        <v>176190.28063684455</v>
      </c>
      <c r="P43" s="149">
        <v>176190.28063684455</v>
      </c>
      <c r="Q43" s="149">
        <v>176190.28063684455</v>
      </c>
      <c r="R43" s="149">
        <v>176190.28063684455</v>
      </c>
      <c r="S43" s="149">
        <v>176190.28063684455</v>
      </c>
      <c r="T43" s="149">
        <v>176190.28063684455</v>
      </c>
      <c r="U43" s="149">
        <v>176190.28063684455</v>
      </c>
      <c r="V43" s="149"/>
      <c r="W43" s="149"/>
      <c r="X43" s="149"/>
      <c r="Y43" s="149"/>
      <c r="Z43" s="149"/>
      <c r="AA43" s="149"/>
      <c r="AB43" s="149"/>
      <c r="AC43" s="151">
        <v>38761861.740105793</v>
      </c>
      <c r="AF43" s="206" t="s">
        <v>1</v>
      </c>
      <c r="AG43" s="206">
        <v>9</v>
      </c>
    </row>
    <row r="44" spans="1:33" ht="15" x14ac:dyDescent="0.2">
      <c r="A44" s="191"/>
      <c r="B44" s="194"/>
      <c r="C44" s="100" t="s">
        <v>36</v>
      </c>
      <c r="D44" s="101">
        <v>4</v>
      </c>
      <c r="E44" s="145"/>
      <c r="F44" s="146"/>
      <c r="G44" s="146"/>
      <c r="H44" s="146"/>
      <c r="I44" s="146"/>
      <c r="J44" s="146"/>
      <c r="K44" s="146"/>
      <c r="L44" s="146">
        <v>176190.28063684455</v>
      </c>
      <c r="M44" s="146">
        <v>176190.28063684455</v>
      </c>
      <c r="N44" s="146">
        <v>176190.28063684455</v>
      </c>
      <c r="O44" s="146">
        <v>176190.28063684455</v>
      </c>
      <c r="P44" s="146">
        <v>176190.28063684455</v>
      </c>
      <c r="Q44" s="146">
        <v>176190.28063684455</v>
      </c>
      <c r="R44" s="146">
        <v>176190.28063684455</v>
      </c>
      <c r="S44" s="146">
        <v>176190.28063684455</v>
      </c>
      <c r="T44" s="146">
        <v>176190.28063684455</v>
      </c>
      <c r="U44" s="146">
        <v>176190.28063684455</v>
      </c>
      <c r="V44" s="146"/>
      <c r="W44" s="146"/>
      <c r="X44" s="146"/>
      <c r="Y44" s="146"/>
      <c r="Z44" s="146"/>
      <c r="AA44" s="146"/>
      <c r="AB44" s="146"/>
      <c r="AC44" s="152">
        <v>7047611.2254737802</v>
      </c>
      <c r="AF44" s="206" t="s">
        <v>3</v>
      </c>
      <c r="AG44" s="206">
        <v>9</v>
      </c>
    </row>
    <row r="45" spans="1:33" ht="15" x14ac:dyDescent="0.2">
      <c r="A45" s="191"/>
      <c r="B45" s="194"/>
      <c r="C45" s="106" t="s">
        <v>37</v>
      </c>
      <c r="D45" s="107">
        <v>4</v>
      </c>
      <c r="E45" s="143"/>
      <c r="F45" s="143"/>
      <c r="G45" s="143"/>
      <c r="H45" s="143"/>
      <c r="I45" s="143"/>
      <c r="J45" s="143"/>
      <c r="K45" s="143"/>
      <c r="L45" s="143">
        <v>176190.28063684455</v>
      </c>
      <c r="M45" s="143">
        <v>176190.28063684455</v>
      </c>
      <c r="N45" s="143">
        <v>176190.28063684455</v>
      </c>
      <c r="O45" s="143">
        <v>176190.28063684455</v>
      </c>
      <c r="P45" s="143">
        <v>176190.28063684455</v>
      </c>
      <c r="Q45" s="143">
        <v>176190.28063684455</v>
      </c>
      <c r="R45" s="143">
        <v>176190.28063684455</v>
      </c>
      <c r="S45" s="143">
        <v>176190.28063684455</v>
      </c>
      <c r="T45" s="143">
        <v>176190.28063684455</v>
      </c>
      <c r="U45" s="143">
        <v>176190.28063684455</v>
      </c>
      <c r="V45" s="143"/>
      <c r="W45" s="143"/>
      <c r="X45" s="143"/>
      <c r="Y45" s="143"/>
      <c r="Z45" s="143"/>
      <c r="AA45" s="143"/>
      <c r="AB45" s="143"/>
      <c r="AC45" s="153">
        <v>7047611.2254737802</v>
      </c>
      <c r="AF45" s="206" t="s">
        <v>2</v>
      </c>
      <c r="AG45" s="206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/>
      <c r="F46" s="109"/>
      <c r="G46" s="109"/>
      <c r="H46" s="109"/>
      <c r="I46" s="109"/>
      <c r="J46" s="109"/>
      <c r="K46" s="109"/>
      <c r="L46" s="109">
        <v>5285708.4191053361</v>
      </c>
      <c r="M46" s="109">
        <v>5285708.4191053361</v>
      </c>
      <c r="N46" s="109">
        <v>5285708.4191053361</v>
      </c>
      <c r="O46" s="109">
        <v>5285708.4191053361</v>
      </c>
      <c r="P46" s="109">
        <v>5285708.4191053361</v>
      </c>
      <c r="Q46" s="109">
        <v>5285708.4191053361</v>
      </c>
      <c r="R46" s="109">
        <v>5285708.4191053361</v>
      </c>
      <c r="S46" s="109">
        <v>5285708.4191053361</v>
      </c>
      <c r="T46" s="109">
        <v>5285708.4191053361</v>
      </c>
      <c r="U46" s="109">
        <v>5285708.4191053361</v>
      </c>
      <c r="V46" s="109"/>
      <c r="W46" s="109"/>
      <c r="X46" s="109"/>
      <c r="Y46" s="109"/>
      <c r="Z46" s="109"/>
      <c r="AA46" s="109"/>
      <c r="AB46" s="142"/>
      <c r="AC46" s="152">
        <v>52857084.191053346</v>
      </c>
      <c r="AD46" s="152"/>
    </row>
    <row r="47" spans="1:33" ht="15" x14ac:dyDescent="0.2">
      <c r="A47" s="193">
        <v>48122</v>
      </c>
      <c r="B47" s="202">
        <v>54335616.408265404</v>
      </c>
      <c r="C47" s="94" t="s">
        <v>35</v>
      </c>
      <c r="D47" s="95">
        <v>22</v>
      </c>
      <c r="E47" s="148"/>
      <c r="F47" s="149"/>
      <c r="G47" s="149"/>
      <c r="H47" s="149"/>
      <c r="I47" s="149"/>
      <c r="J47" s="149"/>
      <c r="K47" s="149"/>
      <c r="L47" s="149">
        <v>175276.18196214651</v>
      </c>
      <c r="M47" s="149">
        <v>175276.18196214651</v>
      </c>
      <c r="N47" s="149">
        <v>175276.18196214651</v>
      </c>
      <c r="O47" s="149">
        <v>175276.18196214651</v>
      </c>
      <c r="P47" s="149">
        <v>175276.18196214651</v>
      </c>
      <c r="Q47" s="149">
        <v>175276.18196214651</v>
      </c>
      <c r="R47" s="149">
        <v>175276.18196214651</v>
      </c>
      <c r="S47" s="149">
        <v>175276.18196214651</v>
      </c>
      <c r="T47" s="149">
        <v>175276.18196214651</v>
      </c>
      <c r="U47" s="149">
        <v>175276.18196214651</v>
      </c>
      <c r="V47" s="149"/>
      <c r="W47" s="149"/>
      <c r="X47" s="149"/>
      <c r="Y47" s="149"/>
      <c r="Z47" s="149"/>
      <c r="AA47" s="149"/>
      <c r="AB47" s="149"/>
      <c r="AC47" s="151">
        <v>38560760.031672224</v>
      </c>
      <c r="AF47" s="206" t="s">
        <v>1</v>
      </c>
      <c r="AG47" s="206">
        <v>10</v>
      </c>
    </row>
    <row r="48" spans="1:33" ht="15" x14ac:dyDescent="0.2">
      <c r="A48" s="191"/>
      <c r="B48" s="194"/>
      <c r="C48" s="100" t="s">
        <v>36</v>
      </c>
      <c r="D48" s="101">
        <v>4</v>
      </c>
      <c r="E48" s="145"/>
      <c r="F48" s="146"/>
      <c r="G48" s="146"/>
      <c r="H48" s="146"/>
      <c r="I48" s="146"/>
      <c r="J48" s="146"/>
      <c r="K48" s="146"/>
      <c r="L48" s="146">
        <v>175276.18196214651</v>
      </c>
      <c r="M48" s="146">
        <v>175276.18196214651</v>
      </c>
      <c r="N48" s="146">
        <v>175276.18196214651</v>
      </c>
      <c r="O48" s="146">
        <v>175276.18196214651</v>
      </c>
      <c r="P48" s="146">
        <v>175276.18196214651</v>
      </c>
      <c r="Q48" s="146">
        <v>175276.18196214651</v>
      </c>
      <c r="R48" s="146">
        <v>175276.18196214651</v>
      </c>
      <c r="S48" s="146">
        <v>175276.18196214651</v>
      </c>
      <c r="T48" s="146">
        <v>175276.18196214651</v>
      </c>
      <c r="U48" s="146">
        <v>175276.18196214651</v>
      </c>
      <c r="V48" s="146"/>
      <c r="W48" s="146"/>
      <c r="X48" s="146"/>
      <c r="Y48" s="146"/>
      <c r="Z48" s="146"/>
      <c r="AA48" s="146"/>
      <c r="AB48" s="146"/>
      <c r="AC48" s="152">
        <v>7011047.2784858588</v>
      </c>
      <c r="AF48" s="206" t="s">
        <v>3</v>
      </c>
      <c r="AG48" s="206">
        <v>10</v>
      </c>
    </row>
    <row r="49" spans="1:33" ht="15" x14ac:dyDescent="0.2">
      <c r="A49" s="191"/>
      <c r="B49" s="194"/>
      <c r="C49" s="106" t="s">
        <v>37</v>
      </c>
      <c r="D49" s="107">
        <v>5</v>
      </c>
      <c r="E49" s="143"/>
      <c r="F49" s="143"/>
      <c r="G49" s="143"/>
      <c r="H49" s="143"/>
      <c r="I49" s="143"/>
      <c r="J49" s="143"/>
      <c r="K49" s="143"/>
      <c r="L49" s="143">
        <v>175276.18196214651</v>
      </c>
      <c r="M49" s="143">
        <v>175276.18196214651</v>
      </c>
      <c r="N49" s="143">
        <v>175276.18196214651</v>
      </c>
      <c r="O49" s="143">
        <v>175276.18196214651</v>
      </c>
      <c r="P49" s="143">
        <v>175276.18196214651</v>
      </c>
      <c r="Q49" s="143">
        <v>175276.18196214651</v>
      </c>
      <c r="R49" s="143">
        <v>175276.18196214651</v>
      </c>
      <c r="S49" s="143">
        <v>175276.18196214651</v>
      </c>
      <c r="T49" s="143">
        <v>175276.18196214651</v>
      </c>
      <c r="U49" s="143">
        <v>175276.18196214651</v>
      </c>
      <c r="V49" s="143"/>
      <c r="W49" s="143"/>
      <c r="X49" s="143"/>
      <c r="Y49" s="143"/>
      <c r="Z49" s="143"/>
      <c r="AA49" s="143"/>
      <c r="AB49" s="143"/>
      <c r="AC49" s="153">
        <v>8763809.0981073231</v>
      </c>
      <c r="AF49" s="206" t="s">
        <v>2</v>
      </c>
      <c r="AG49" s="206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/>
      <c r="F50" s="109"/>
      <c r="G50" s="109"/>
      <c r="H50" s="109"/>
      <c r="I50" s="109"/>
      <c r="J50" s="109"/>
      <c r="K50" s="109"/>
      <c r="L50" s="109">
        <v>5433561.6408265419</v>
      </c>
      <c r="M50" s="109">
        <v>5433561.6408265419</v>
      </c>
      <c r="N50" s="109">
        <v>5433561.6408265419</v>
      </c>
      <c r="O50" s="109">
        <v>5433561.6408265419</v>
      </c>
      <c r="P50" s="109">
        <v>5433561.6408265419</v>
      </c>
      <c r="Q50" s="109">
        <v>5433561.6408265419</v>
      </c>
      <c r="R50" s="109">
        <v>5433561.6408265419</v>
      </c>
      <c r="S50" s="109">
        <v>5433561.6408265419</v>
      </c>
      <c r="T50" s="109">
        <v>5433561.6408265419</v>
      </c>
      <c r="U50" s="109">
        <v>5433561.6408265419</v>
      </c>
      <c r="V50" s="109"/>
      <c r="W50" s="109"/>
      <c r="X50" s="109"/>
      <c r="Y50" s="109"/>
      <c r="Z50" s="109"/>
      <c r="AA50" s="109"/>
      <c r="AB50" s="142"/>
      <c r="AC50" s="152">
        <v>54335616.408265404</v>
      </c>
      <c r="AD50" s="152"/>
    </row>
    <row r="51" spans="1:33" ht="15" x14ac:dyDescent="0.2">
      <c r="A51" s="193">
        <v>48153</v>
      </c>
      <c r="B51" s="202">
        <v>52643171.91821944</v>
      </c>
      <c r="C51" s="94" t="s">
        <v>35</v>
      </c>
      <c r="D51" s="95">
        <v>18</v>
      </c>
      <c r="E51" s="148"/>
      <c r="F51" s="149"/>
      <c r="G51" s="149"/>
      <c r="H51" s="149"/>
      <c r="I51" s="149"/>
      <c r="J51" s="149"/>
      <c r="K51" s="149"/>
      <c r="L51" s="149">
        <v>175477.23972739812</v>
      </c>
      <c r="M51" s="149">
        <v>175477.23972739812</v>
      </c>
      <c r="N51" s="149">
        <v>175477.23972739812</v>
      </c>
      <c r="O51" s="149">
        <v>175477.23972739812</v>
      </c>
      <c r="P51" s="149">
        <v>175477.23972739812</v>
      </c>
      <c r="Q51" s="149">
        <v>175477.23972739812</v>
      </c>
      <c r="R51" s="149">
        <v>175477.23972739812</v>
      </c>
      <c r="S51" s="149">
        <v>175477.23972739812</v>
      </c>
      <c r="T51" s="149">
        <v>175477.23972739812</v>
      </c>
      <c r="U51" s="149">
        <v>175477.23972739812</v>
      </c>
      <c r="V51" s="149"/>
      <c r="W51" s="149"/>
      <c r="X51" s="149"/>
      <c r="Y51" s="149"/>
      <c r="Z51" s="149"/>
      <c r="AA51" s="149"/>
      <c r="AB51" s="149"/>
      <c r="AC51" s="151">
        <v>31585903.150931664</v>
      </c>
      <c r="AF51" s="206" t="s">
        <v>1</v>
      </c>
      <c r="AG51" s="206">
        <v>11</v>
      </c>
    </row>
    <row r="52" spans="1:33" ht="15" x14ac:dyDescent="0.2">
      <c r="A52" s="191"/>
      <c r="B52" s="194"/>
      <c r="C52" s="100" t="s">
        <v>36</v>
      </c>
      <c r="D52" s="101">
        <v>5</v>
      </c>
      <c r="E52" s="145"/>
      <c r="F52" s="146"/>
      <c r="G52" s="146"/>
      <c r="H52" s="146"/>
      <c r="I52" s="146"/>
      <c r="J52" s="146"/>
      <c r="K52" s="146"/>
      <c r="L52" s="146">
        <v>175477.23972739812</v>
      </c>
      <c r="M52" s="146">
        <v>175477.23972739812</v>
      </c>
      <c r="N52" s="146">
        <v>175477.23972739812</v>
      </c>
      <c r="O52" s="146">
        <v>175477.23972739812</v>
      </c>
      <c r="P52" s="146">
        <v>175477.23972739812</v>
      </c>
      <c r="Q52" s="146">
        <v>175477.23972739812</v>
      </c>
      <c r="R52" s="146">
        <v>175477.23972739812</v>
      </c>
      <c r="S52" s="146">
        <v>175477.23972739812</v>
      </c>
      <c r="T52" s="146">
        <v>175477.23972739812</v>
      </c>
      <c r="U52" s="146">
        <v>175477.23972739812</v>
      </c>
      <c r="V52" s="146"/>
      <c r="W52" s="146"/>
      <c r="X52" s="146"/>
      <c r="Y52" s="146"/>
      <c r="Z52" s="146"/>
      <c r="AA52" s="146"/>
      <c r="AB52" s="146"/>
      <c r="AC52" s="152">
        <v>8773861.986369906</v>
      </c>
      <c r="AF52" s="206" t="s">
        <v>3</v>
      </c>
      <c r="AG52" s="206">
        <v>11</v>
      </c>
    </row>
    <row r="53" spans="1:33" ht="15" x14ac:dyDescent="0.2">
      <c r="A53" s="191"/>
      <c r="B53" s="194"/>
      <c r="C53" s="106" t="s">
        <v>37</v>
      </c>
      <c r="D53" s="107">
        <v>7</v>
      </c>
      <c r="E53" s="143"/>
      <c r="F53" s="143"/>
      <c r="G53" s="143"/>
      <c r="H53" s="143"/>
      <c r="I53" s="143"/>
      <c r="J53" s="143"/>
      <c r="K53" s="143"/>
      <c r="L53" s="143">
        <v>175477.23972739812</v>
      </c>
      <c r="M53" s="143">
        <v>175477.23972739812</v>
      </c>
      <c r="N53" s="143">
        <v>175477.23972739812</v>
      </c>
      <c r="O53" s="143">
        <v>175477.23972739812</v>
      </c>
      <c r="P53" s="143">
        <v>175477.23972739812</v>
      </c>
      <c r="Q53" s="143">
        <v>175477.23972739812</v>
      </c>
      <c r="R53" s="143">
        <v>175477.23972739812</v>
      </c>
      <c r="S53" s="143">
        <v>175477.23972739812</v>
      </c>
      <c r="T53" s="143">
        <v>175477.23972739812</v>
      </c>
      <c r="U53" s="143">
        <v>175477.23972739812</v>
      </c>
      <c r="V53" s="143"/>
      <c r="W53" s="143"/>
      <c r="X53" s="143"/>
      <c r="Y53" s="143"/>
      <c r="Z53" s="143"/>
      <c r="AA53" s="143"/>
      <c r="AB53" s="143"/>
      <c r="AC53" s="153">
        <v>12283406.780917868</v>
      </c>
      <c r="AF53" s="206" t="s">
        <v>2</v>
      </c>
      <c r="AG53" s="206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/>
      <c r="F54" s="109"/>
      <c r="G54" s="109"/>
      <c r="H54" s="109"/>
      <c r="I54" s="109"/>
      <c r="J54" s="109"/>
      <c r="K54" s="109"/>
      <c r="L54" s="109">
        <v>5264317.191821944</v>
      </c>
      <c r="M54" s="109">
        <v>5264317.191821944</v>
      </c>
      <c r="N54" s="109">
        <v>5264317.191821944</v>
      </c>
      <c r="O54" s="109">
        <v>5264317.191821944</v>
      </c>
      <c r="P54" s="109">
        <v>5264317.191821944</v>
      </c>
      <c r="Q54" s="109">
        <v>5264317.191821944</v>
      </c>
      <c r="R54" s="109">
        <v>5264317.191821944</v>
      </c>
      <c r="S54" s="109">
        <v>5264317.191821944</v>
      </c>
      <c r="T54" s="109">
        <v>5264317.191821944</v>
      </c>
      <c r="U54" s="109">
        <v>5264317.191821944</v>
      </c>
      <c r="V54" s="109"/>
      <c r="W54" s="109"/>
      <c r="X54" s="109"/>
      <c r="Y54" s="109"/>
      <c r="Z54" s="109"/>
      <c r="AA54" s="109"/>
      <c r="AB54" s="142"/>
      <c r="AC54" s="152">
        <v>52643171.91821944</v>
      </c>
      <c r="AD54" s="152"/>
    </row>
    <row r="55" spans="1:33" ht="15" x14ac:dyDescent="0.2">
      <c r="A55" s="193">
        <v>48183</v>
      </c>
      <c r="B55" s="202">
        <v>51800985.91017355</v>
      </c>
      <c r="C55" s="94" t="s">
        <v>35</v>
      </c>
      <c r="D55" s="95">
        <v>21</v>
      </c>
      <c r="E55" s="148"/>
      <c r="F55" s="149"/>
      <c r="G55" s="149"/>
      <c r="H55" s="149"/>
      <c r="I55" s="149"/>
      <c r="J55" s="149"/>
      <c r="K55" s="149"/>
      <c r="L55" s="149">
        <v>167099.95454894693</v>
      </c>
      <c r="M55" s="149">
        <v>167099.95454894693</v>
      </c>
      <c r="N55" s="149">
        <v>167099.95454894693</v>
      </c>
      <c r="O55" s="149">
        <v>167099.95454894693</v>
      </c>
      <c r="P55" s="149">
        <v>167099.95454894693</v>
      </c>
      <c r="Q55" s="149">
        <v>167099.95454894693</v>
      </c>
      <c r="R55" s="149">
        <v>167099.95454894693</v>
      </c>
      <c r="S55" s="149">
        <v>167099.95454894693</v>
      </c>
      <c r="T55" s="149">
        <v>167099.95454894693</v>
      </c>
      <c r="U55" s="149">
        <v>167099.95454894693</v>
      </c>
      <c r="V55" s="149"/>
      <c r="W55" s="149"/>
      <c r="X55" s="149"/>
      <c r="Y55" s="149"/>
      <c r="Z55" s="149"/>
      <c r="AA55" s="149"/>
      <c r="AB55" s="149"/>
      <c r="AC55" s="151">
        <v>35090990.455278859</v>
      </c>
      <c r="AF55" s="206" t="s">
        <v>1</v>
      </c>
      <c r="AG55" s="206">
        <v>12</v>
      </c>
    </row>
    <row r="56" spans="1:33" ht="15" x14ac:dyDescent="0.2">
      <c r="A56" s="191"/>
      <c r="B56" s="194"/>
      <c r="C56" s="100" t="s">
        <v>36</v>
      </c>
      <c r="D56" s="101">
        <v>4</v>
      </c>
      <c r="E56" s="145"/>
      <c r="F56" s="146"/>
      <c r="G56" s="146"/>
      <c r="H56" s="146"/>
      <c r="I56" s="146"/>
      <c r="J56" s="146"/>
      <c r="K56" s="146"/>
      <c r="L56" s="146">
        <v>167099.95454894693</v>
      </c>
      <c r="M56" s="146">
        <v>167099.95454894693</v>
      </c>
      <c r="N56" s="146">
        <v>167099.95454894693</v>
      </c>
      <c r="O56" s="146">
        <v>167099.95454894693</v>
      </c>
      <c r="P56" s="146">
        <v>167099.95454894693</v>
      </c>
      <c r="Q56" s="146">
        <v>167099.95454894693</v>
      </c>
      <c r="R56" s="146">
        <v>167099.95454894693</v>
      </c>
      <c r="S56" s="146">
        <v>167099.95454894693</v>
      </c>
      <c r="T56" s="146">
        <v>167099.95454894693</v>
      </c>
      <c r="U56" s="146">
        <v>167099.95454894693</v>
      </c>
      <c r="V56" s="146"/>
      <c r="W56" s="146"/>
      <c r="X56" s="146"/>
      <c r="Y56" s="146"/>
      <c r="Z56" s="146"/>
      <c r="AA56" s="146"/>
      <c r="AB56" s="146"/>
      <c r="AC56" s="152">
        <v>6683998.1819578782</v>
      </c>
      <c r="AF56" s="206" t="s">
        <v>3</v>
      </c>
      <c r="AG56" s="206">
        <v>12</v>
      </c>
    </row>
    <row r="57" spans="1:33" ht="15" x14ac:dyDescent="0.2">
      <c r="A57" s="191"/>
      <c r="B57" s="194"/>
      <c r="C57" s="106" t="s">
        <v>37</v>
      </c>
      <c r="D57" s="107">
        <v>6</v>
      </c>
      <c r="E57" s="143"/>
      <c r="F57" s="143"/>
      <c r="G57" s="143"/>
      <c r="H57" s="143"/>
      <c r="I57" s="143"/>
      <c r="J57" s="143"/>
      <c r="K57" s="143"/>
      <c r="L57" s="143">
        <v>167099.95454894693</v>
      </c>
      <c r="M57" s="143">
        <v>167099.95454894693</v>
      </c>
      <c r="N57" s="143">
        <v>167099.95454894693</v>
      </c>
      <c r="O57" s="143">
        <v>167099.95454894693</v>
      </c>
      <c r="P57" s="143">
        <v>167099.95454894693</v>
      </c>
      <c r="Q57" s="143">
        <v>167099.95454894693</v>
      </c>
      <c r="R57" s="143">
        <v>167099.95454894693</v>
      </c>
      <c r="S57" s="143">
        <v>167099.95454894693</v>
      </c>
      <c r="T57" s="143">
        <v>167099.95454894693</v>
      </c>
      <c r="U57" s="143">
        <v>167099.95454894693</v>
      </c>
      <c r="V57" s="143"/>
      <c r="W57" s="143"/>
      <c r="X57" s="143"/>
      <c r="Y57" s="143"/>
      <c r="Z57" s="143"/>
      <c r="AA57" s="143"/>
      <c r="AB57" s="143"/>
      <c r="AC57" s="153">
        <v>10025997.272936817</v>
      </c>
      <c r="AF57" s="206" t="s">
        <v>2</v>
      </c>
      <c r="AG57" s="206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/>
      <c r="F58" s="109"/>
      <c r="G58" s="109"/>
      <c r="H58" s="109"/>
      <c r="I58" s="109"/>
      <c r="J58" s="109"/>
      <c r="K58" s="109"/>
      <c r="L58" s="109">
        <v>5180098.5910173552</v>
      </c>
      <c r="M58" s="109">
        <v>5180098.5910173552</v>
      </c>
      <c r="N58" s="109">
        <v>5180098.5910173552</v>
      </c>
      <c r="O58" s="109">
        <v>5180098.5910173552</v>
      </c>
      <c r="P58" s="109">
        <v>5180098.5910173552</v>
      </c>
      <c r="Q58" s="109">
        <v>5180098.5910173552</v>
      </c>
      <c r="R58" s="109">
        <v>5180098.5910173552</v>
      </c>
      <c r="S58" s="109">
        <v>5180098.5910173552</v>
      </c>
      <c r="T58" s="109">
        <v>5180098.5910173552</v>
      </c>
      <c r="U58" s="109">
        <v>5180098.5910173552</v>
      </c>
      <c r="V58" s="109"/>
      <c r="W58" s="109"/>
      <c r="X58" s="109"/>
      <c r="Y58" s="109"/>
      <c r="Z58" s="109"/>
      <c r="AA58" s="109"/>
      <c r="AB58" s="142"/>
      <c r="AC58" s="152">
        <v>51800985.91017355</v>
      </c>
      <c r="AD58" s="152"/>
    </row>
    <row r="59" spans="1:33" s="37" customFormat="1" x14ac:dyDescent="0.2">
      <c r="AD59" s="209"/>
    </row>
    <row r="60" spans="1:33" s="37" customFormat="1" ht="15.75" x14ac:dyDescent="0.2">
      <c r="B60" s="38" t="s">
        <v>44</v>
      </c>
      <c r="Z60" s="210"/>
      <c r="AA60" s="210"/>
      <c r="AB60" s="210"/>
    </row>
    <row r="61" spans="1:33" s="37" customFormat="1" ht="18" x14ac:dyDescent="0.25">
      <c r="B61" s="38" t="s">
        <v>51</v>
      </c>
      <c r="Z61" s="7" t="s">
        <v>58</v>
      </c>
    </row>
  </sheetData>
  <mergeCells count="26">
    <mergeCell ref="A55:A58"/>
    <mergeCell ref="B55:B58"/>
    <mergeCell ref="A43:A46"/>
    <mergeCell ref="B43:B46"/>
    <mergeCell ref="A47:A50"/>
    <mergeCell ref="B47:B50"/>
    <mergeCell ref="A51:A54"/>
    <mergeCell ref="B51:B54"/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D2:E2"/>
    <mergeCell ref="C9:D9"/>
    <mergeCell ref="A11:A14"/>
    <mergeCell ref="B11:B14"/>
    <mergeCell ref="A15:A18"/>
    <mergeCell ref="B15:B18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93A13-CC3A-4242-BC9F-8AF1E301C22D}">
  <sheetPr>
    <tabColor theme="3" tint="0.39997558519241921"/>
    <pageSetUpPr fitToPage="1"/>
  </sheetPr>
  <dimension ref="A1:AG61"/>
  <sheetViews>
    <sheetView showGridLines="0" zoomScale="90" workbookViewId="0">
      <pane xSplit="4" ySplit="10" topLeftCell="Q11" activePane="bottomRight" state="frozen"/>
      <selection activeCell="E24" sqref="E24"/>
      <selection pane="topRight" activeCell="E24" sqref="E24"/>
      <selection pane="bottomLeft" activeCell="E24" sqref="E24"/>
      <selection pane="bottomRight" activeCell="E24" sqref="E24"/>
    </sheetView>
  </sheetViews>
  <sheetFormatPr baseColWidth="10" defaultColWidth="0" defaultRowHeight="12.75" x14ac:dyDescent="0.2"/>
  <cols>
    <col min="1" max="1" width="8.28515625" style="206" customWidth="1"/>
    <col min="2" max="2" width="15.5703125" style="206" customWidth="1"/>
    <col min="3" max="4" width="13.28515625" style="206" customWidth="1"/>
    <col min="5" max="11" width="14.42578125" style="206" hidden="1" customWidth="1"/>
    <col min="12" max="21" width="14.42578125" style="206" bestFit="1" customWidth="1"/>
    <col min="22" max="25" width="14.42578125" style="206" hidden="1" customWidth="1"/>
    <col min="26" max="26" width="18" style="206" hidden="1" customWidth="1"/>
    <col min="27" max="28" width="14.42578125" style="206" hidden="1" customWidth="1"/>
    <col min="29" max="29" width="17.7109375" style="206" customWidth="1"/>
    <col min="30" max="30" width="19.85546875" style="206" customWidth="1"/>
    <col min="31" max="31" width="3.42578125" style="206" hidden="1" customWidth="1"/>
    <col min="32" max="32" width="5.28515625" style="206" hidden="1" customWidth="1"/>
    <col min="33" max="33" width="9.85546875" style="206" hidden="1" customWidth="1"/>
    <col min="34" max="16384" width="3.42578125" style="206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">
        <v>129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207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>
        <v>2032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208" customFormat="1" ht="32.25" thickBot="1" x14ac:dyDescent="0.25">
      <c r="A10" s="3" t="s">
        <v>118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48214</v>
      </c>
      <c r="B11" s="202">
        <v>47698739.730929263</v>
      </c>
      <c r="C11" s="94" t="s">
        <v>35</v>
      </c>
      <c r="D11" s="95">
        <v>20</v>
      </c>
      <c r="E11" s="148"/>
      <c r="F11" s="149"/>
      <c r="G11" s="149"/>
      <c r="H11" s="149"/>
      <c r="I11" s="149"/>
      <c r="J11" s="149"/>
      <c r="K11" s="149"/>
      <c r="L11" s="149">
        <v>153866.90235783634</v>
      </c>
      <c r="M11" s="149">
        <v>153866.90235783634</v>
      </c>
      <c r="N11" s="149">
        <v>153866.90235783634</v>
      </c>
      <c r="O11" s="149">
        <v>153866.90235783634</v>
      </c>
      <c r="P11" s="149">
        <v>153866.90235783634</v>
      </c>
      <c r="Q11" s="149">
        <v>153866.90235783634</v>
      </c>
      <c r="R11" s="149">
        <v>153866.90235783634</v>
      </c>
      <c r="S11" s="149">
        <v>153866.90235783634</v>
      </c>
      <c r="T11" s="149">
        <v>153866.90235783634</v>
      </c>
      <c r="U11" s="149">
        <v>153866.90235783634</v>
      </c>
      <c r="V11" s="149"/>
      <c r="W11" s="149"/>
      <c r="X11" s="149"/>
      <c r="Y11" s="149"/>
      <c r="Z11" s="149"/>
      <c r="AA11" s="149"/>
      <c r="AB11" s="149"/>
      <c r="AC11" s="151">
        <v>30773380.471567266</v>
      </c>
      <c r="AF11" s="206" t="s">
        <v>1</v>
      </c>
      <c r="AG11" s="206">
        <v>1</v>
      </c>
    </row>
    <row r="12" spans="1:33" ht="15" x14ac:dyDescent="0.2">
      <c r="A12" s="191"/>
      <c r="B12" s="194"/>
      <c r="C12" s="100" t="s">
        <v>36</v>
      </c>
      <c r="D12" s="101">
        <v>5</v>
      </c>
      <c r="E12" s="145"/>
      <c r="F12" s="146"/>
      <c r="G12" s="146"/>
      <c r="H12" s="146"/>
      <c r="I12" s="146"/>
      <c r="J12" s="146"/>
      <c r="K12" s="146"/>
      <c r="L12" s="146">
        <v>153866.90235783634</v>
      </c>
      <c r="M12" s="146">
        <v>153866.90235783634</v>
      </c>
      <c r="N12" s="146">
        <v>153866.90235783634</v>
      </c>
      <c r="O12" s="146">
        <v>153866.90235783634</v>
      </c>
      <c r="P12" s="146">
        <v>153866.90235783634</v>
      </c>
      <c r="Q12" s="146">
        <v>153866.90235783634</v>
      </c>
      <c r="R12" s="146">
        <v>153866.90235783634</v>
      </c>
      <c r="S12" s="146">
        <v>153866.90235783634</v>
      </c>
      <c r="T12" s="146">
        <v>153866.90235783634</v>
      </c>
      <c r="U12" s="146">
        <v>153866.90235783634</v>
      </c>
      <c r="V12" s="146"/>
      <c r="W12" s="146"/>
      <c r="X12" s="146"/>
      <c r="Y12" s="146"/>
      <c r="Z12" s="146"/>
      <c r="AA12" s="146"/>
      <c r="AB12" s="146"/>
      <c r="AC12" s="152">
        <v>7693345.1178918164</v>
      </c>
      <c r="AF12" s="206" t="s">
        <v>3</v>
      </c>
      <c r="AG12" s="206">
        <v>1</v>
      </c>
    </row>
    <row r="13" spans="1:33" ht="15" x14ac:dyDescent="0.2">
      <c r="A13" s="191"/>
      <c r="B13" s="194"/>
      <c r="C13" s="106" t="s">
        <v>37</v>
      </c>
      <c r="D13" s="107">
        <v>6</v>
      </c>
      <c r="E13" s="143"/>
      <c r="F13" s="143"/>
      <c r="G13" s="143"/>
      <c r="H13" s="143"/>
      <c r="I13" s="143"/>
      <c r="J13" s="143"/>
      <c r="K13" s="143"/>
      <c r="L13" s="143">
        <v>153866.90235783634</v>
      </c>
      <c r="M13" s="143">
        <v>153866.90235783634</v>
      </c>
      <c r="N13" s="143">
        <v>153866.90235783634</v>
      </c>
      <c r="O13" s="143">
        <v>153866.90235783634</v>
      </c>
      <c r="P13" s="143">
        <v>153866.90235783634</v>
      </c>
      <c r="Q13" s="143">
        <v>153866.90235783634</v>
      </c>
      <c r="R13" s="143">
        <v>153866.90235783634</v>
      </c>
      <c r="S13" s="143">
        <v>153866.90235783634</v>
      </c>
      <c r="T13" s="143">
        <v>153866.90235783634</v>
      </c>
      <c r="U13" s="143">
        <v>153866.90235783634</v>
      </c>
      <c r="V13" s="143"/>
      <c r="W13" s="143"/>
      <c r="X13" s="143"/>
      <c r="Y13" s="143"/>
      <c r="Z13" s="143"/>
      <c r="AA13" s="143"/>
      <c r="AB13" s="143"/>
      <c r="AC13" s="153">
        <v>9232014.141470179</v>
      </c>
      <c r="AF13" s="206" t="s">
        <v>2</v>
      </c>
      <c r="AG13" s="206">
        <v>1</v>
      </c>
    </row>
    <row r="14" spans="1:33" ht="15.75" thickBot="1" x14ac:dyDescent="0.25">
      <c r="A14" s="192"/>
      <c r="B14" s="195"/>
      <c r="C14" s="122" t="s">
        <v>34</v>
      </c>
      <c r="D14" s="123">
        <v>31</v>
      </c>
      <c r="E14" s="109"/>
      <c r="F14" s="109"/>
      <c r="G14" s="109"/>
      <c r="H14" s="109"/>
      <c r="I14" s="109"/>
      <c r="J14" s="109"/>
      <c r="K14" s="109"/>
      <c r="L14" s="109">
        <v>4769873.9730929267</v>
      </c>
      <c r="M14" s="109">
        <v>4769873.9730929267</v>
      </c>
      <c r="N14" s="109">
        <v>4769873.9730929267</v>
      </c>
      <c r="O14" s="109">
        <v>4769873.9730929267</v>
      </c>
      <c r="P14" s="109">
        <v>4769873.9730929267</v>
      </c>
      <c r="Q14" s="109">
        <v>4769873.9730929267</v>
      </c>
      <c r="R14" s="109">
        <v>4769873.9730929267</v>
      </c>
      <c r="S14" s="109">
        <v>4769873.9730929267</v>
      </c>
      <c r="T14" s="109">
        <v>4769873.9730929267</v>
      </c>
      <c r="U14" s="109">
        <v>4769873.9730929267</v>
      </c>
      <c r="V14" s="109"/>
      <c r="W14" s="109"/>
      <c r="X14" s="109"/>
      <c r="Y14" s="109"/>
      <c r="Z14" s="109"/>
      <c r="AA14" s="109"/>
      <c r="AB14" s="142"/>
      <c r="AC14" s="152">
        <v>47698739.730929263</v>
      </c>
      <c r="AD14" s="152"/>
    </row>
    <row r="15" spans="1:33" ht="15" x14ac:dyDescent="0.2">
      <c r="A15" s="191">
        <v>48245</v>
      </c>
      <c r="B15" s="202">
        <v>48027006.46551495</v>
      </c>
      <c r="C15" s="94" t="s">
        <v>35</v>
      </c>
      <c r="D15" s="95">
        <v>20</v>
      </c>
      <c r="E15" s="148"/>
      <c r="F15" s="149"/>
      <c r="G15" s="149"/>
      <c r="H15" s="149"/>
      <c r="I15" s="149"/>
      <c r="J15" s="149"/>
      <c r="K15" s="149"/>
      <c r="L15" s="149">
        <v>165610.36712246537</v>
      </c>
      <c r="M15" s="149">
        <v>165610.36712246537</v>
      </c>
      <c r="N15" s="149">
        <v>165610.36712246537</v>
      </c>
      <c r="O15" s="149">
        <v>165610.36712246537</v>
      </c>
      <c r="P15" s="149">
        <v>165610.36712246537</v>
      </c>
      <c r="Q15" s="149">
        <v>165610.36712246537</v>
      </c>
      <c r="R15" s="149">
        <v>165610.36712246537</v>
      </c>
      <c r="S15" s="149">
        <v>165610.36712246537</v>
      </c>
      <c r="T15" s="149">
        <v>165610.36712246537</v>
      </c>
      <c r="U15" s="149">
        <v>165610.36712246537</v>
      </c>
      <c r="V15" s="149"/>
      <c r="W15" s="149"/>
      <c r="X15" s="149"/>
      <c r="Y15" s="149"/>
      <c r="Z15" s="149"/>
      <c r="AA15" s="149"/>
      <c r="AB15" s="149"/>
      <c r="AC15" s="151">
        <v>33122073.424493071</v>
      </c>
      <c r="AF15" s="206" t="s">
        <v>1</v>
      </c>
      <c r="AG15" s="206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/>
      <c r="F16" s="146"/>
      <c r="G16" s="146"/>
      <c r="H16" s="146"/>
      <c r="I16" s="146"/>
      <c r="J16" s="146"/>
      <c r="K16" s="146"/>
      <c r="L16" s="146">
        <v>165610.36712246537</v>
      </c>
      <c r="M16" s="146">
        <v>165610.36712246537</v>
      </c>
      <c r="N16" s="146">
        <v>165610.36712246537</v>
      </c>
      <c r="O16" s="146">
        <v>165610.36712246537</v>
      </c>
      <c r="P16" s="146">
        <v>165610.36712246537</v>
      </c>
      <c r="Q16" s="146">
        <v>165610.36712246537</v>
      </c>
      <c r="R16" s="146">
        <v>165610.36712246537</v>
      </c>
      <c r="S16" s="146">
        <v>165610.36712246537</v>
      </c>
      <c r="T16" s="146">
        <v>165610.36712246537</v>
      </c>
      <c r="U16" s="146">
        <v>165610.36712246537</v>
      </c>
      <c r="V16" s="146"/>
      <c r="W16" s="146"/>
      <c r="X16" s="146"/>
      <c r="Y16" s="146"/>
      <c r="Z16" s="146"/>
      <c r="AA16" s="146"/>
      <c r="AB16" s="146"/>
      <c r="AC16" s="152">
        <v>6624414.684898614</v>
      </c>
      <c r="AF16" s="206" t="s">
        <v>3</v>
      </c>
      <c r="AG16" s="206">
        <v>2</v>
      </c>
    </row>
    <row r="17" spans="1:33" ht="15" x14ac:dyDescent="0.2">
      <c r="A17" s="191"/>
      <c r="B17" s="194"/>
      <c r="C17" s="106" t="s">
        <v>37</v>
      </c>
      <c r="D17" s="107">
        <v>5</v>
      </c>
      <c r="E17" s="143"/>
      <c r="F17" s="143"/>
      <c r="G17" s="143"/>
      <c r="H17" s="143"/>
      <c r="I17" s="143"/>
      <c r="J17" s="143"/>
      <c r="K17" s="143"/>
      <c r="L17" s="143">
        <v>165610.36712246537</v>
      </c>
      <c r="M17" s="143">
        <v>165610.36712246537</v>
      </c>
      <c r="N17" s="143">
        <v>165610.36712246537</v>
      </c>
      <c r="O17" s="143">
        <v>165610.36712246537</v>
      </c>
      <c r="P17" s="143">
        <v>165610.36712246537</v>
      </c>
      <c r="Q17" s="143">
        <v>165610.36712246537</v>
      </c>
      <c r="R17" s="143">
        <v>165610.36712246537</v>
      </c>
      <c r="S17" s="143">
        <v>165610.36712246537</v>
      </c>
      <c r="T17" s="143">
        <v>165610.36712246537</v>
      </c>
      <c r="U17" s="143">
        <v>165610.36712246537</v>
      </c>
      <c r="V17" s="143"/>
      <c r="W17" s="143"/>
      <c r="X17" s="143"/>
      <c r="Y17" s="143"/>
      <c r="Z17" s="143"/>
      <c r="AA17" s="143"/>
      <c r="AB17" s="143"/>
      <c r="AC17" s="153">
        <v>8280518.3561232677</v>
      </c>
      <c r="AF17" s="206" t="s">
        <v>2</v>
      </c>
      <c r="AG17" s="206">
        <v>2</v>
      </c>
    </row>
    <row r="18" spans="1:33" ht="15.75" thickBot="1" x14ac:dyDescent="0.25">
      <c r="A18" s="192"/>
      <c r="B18" s="195"/>
      <c r="C18" s="112" t="s">
        <v>34</v>
      </c>
      <c r="D18" s="113">
        <v>29</v>
      </c>
      <c r="E18" s="109"/>
      <c r="F18" s="109"/>
      <c r="G18" s="109"/>
      <c r="H18" s="109"/>
      <c r="I18" s="109"/>
      <c r="J18" s="109"/>
      <c r="K18" s="109"/>
      <c r="L18" s="109">
        <v>4802700.6465514954</v>
      </c>
      <c r="M18" s="109">
        <v>4802700.6465514954</v>
      </c>
      <c r="N18" s="109">
        <v>4802700.6465514954</v>
      </c>
      <c r="O18" s="109">
        <v>4802700.6465514954</v>
      </c>
      <c r="P18" s="109">
        <v>4802700.6465514954</v>
      </c>
      <c r="Q18" s="109">
        <v>4802700.6465514954</v>
      </c>
      <c r="R18" s="109">
        <v>4802700.6465514954</v>
      </c>
      <c r="S18" s="109">
        <v>4802700.6465514954</v>
      </c>
      <c r="T18" s="109">
        <v>4802700.6465514954</v>
      </c>
      <c r="U18" s="109">
        <v>4802700.6465514954</v>
      </c>
      <c r="V18" s="109"/>
      <c r="W18" s="109"/>
      <c r="X18" s="109"/>
      <c r="Y18" s="109"/>
      <c r="Z18" s="109"/>
      <c r="AA18" s="109"/>
      <c r="AB18" s="142"/>
      <c r="AC18" s="152">
        <v>48027006.46551495</v>
      </c>
      <c r="AD18" s="152"/>
    </row>
    <row r="19" spans="1:33" ht="15" x14ac:dyDescent="0.2">
      <c r="A19" s="193">
        <v>48274</v>
      </c>
      <c r="B19" s="202">
        <v>50891411.940907434</v>
      </c>
      <c r="C19" s="94" t="s">
        <v>35</v>
      </c>
      <c r="D19" s="95">
        <v>20</v>
      </c>
      <c r="E19" s="148"/>
      <c r="F19" s="149"/>
      <c r="G19" s="149"/>
      <c r="H19" s="149"/>
      <c r="I19" s="149"/>
      <c r="J19" s="149"/>
      <c r="K19" s="149"/>
      <c r="L19" s="149">
        <v>164165.84497066913</v>
      </c>
      <c r="M19" s="149">
        <v>164165.84497066913</v>
      </c>
      <c r="N19" s="149">
        <v>164165.84497066913</v>
      </c>
      <c r="O19" s="149">
        <v>164165.84497066913</v>
      </c>
      <c r="P19" s="149">
        <v>164165.84497066913</v>
      </c>
      <c r="Q19" s="149">
        <v>164165.84497066913</v>
      </c>
      <c r="R19" s="149">
        <v>164165.84497066913</v>
      </c>
      <c r="S19" s="149">
        <v>164165.84497066913</v>
      </c>
      <c r="T19" s="149">
        <v>164165.84497066913</v>
      </c>
      <c r="U19" s="149">
        <v>164165.84497066913</v>
      </c>
      <c r="V19" s="149"/>
      <c r="W19" s="149"/>
      <c r="X19" s="149"/>
      <c r="Y19" s="149"/>
      <c r="Z19" s="149"/>
      <c r="AA19" s="149"/>
      <c r="AB19" s="149"/>
      <c r="AC19" s="151">
        <v>32833168.994133826</v>
      </c>
      <c r="AF19" s="206" t="s">
        <v>1</v>
      </c>
      <c r="AG19" s="206">
        <v>3</v>
      </c>
    </row>
    <row r="20" spans="1:33" ht="15" x14ac:dyDescent="0.2">
      <c r="A20" s="191"/>
      <c r="B20" s="194"/>
      <c r="C20" s="100" t="s">
        <v>36</v>
      </c>
      <c r="D20" s="101">
        <v>4</v>
      </c>
      <c r="E20" s="145"/>
      <c r="F20" s="146"/>
      <c r="G20" s="146"/>
      <c r="H20" s="146"/>
      <c r="I20" s="146"/>
      <c r="J20" s="146"/>
      <c r="K20" s="146"/>
      <c r="L20" s="146">
        <v>164165.84497066913</v>
      </c>
      <c r="M20" s="146">
        <v>164165.84497066913</v>
      </c>
      <c r="N20" s="146">
        <v>164165.84497066913</v>
      </c>
      <c r="O20" s="146">
        <v>164165.84497066913</v>
      </c>
      <c r="P20" s="146">
        <v>164165.84497066913</v>
      </c>
      <c r="Q20" s="146">
        <v>164165.84497066913</v>
      </c>
      <c r="R20" s="146">
        <v>164165.84497066913</v>
      </c>
      <c r="S20" s="146">
        <v>164165.84497066913</v>
      </c>
      <c r="T20" s="146">
        <v>164165.84497066913</v>
      </c>
      <c r="U20" s="146">
        <v>164165.84497066913</v>
      </c>
      <c r="V20" s="146"/>
      <c r="W20" s="146"/>
      <c r="X20" s="146"/>
      <c r="Y20" s="146"/>
      <c r="Z20" s="146"/>
      <c r="AA20" s="146"/>
      <c r="AB20" s="146"/>
      <c r="AC20" s="152">
        <v>6566633.7988267653</v>
      </c>
      <c r="AF20" s="206" t="s">
        <v>3</v>
      </c>
      <c r="AG20" s="206">
        <v>3</v>
      </c>
    </row>
    <row r="21" spans="1:33" ht="15" x14ac:dyDescent="0.2">
      <c r="A21" s="191"/>
      <c r="B21" s="194"/>
      <c r="C21" s="106" t="s">
        <v>37</v>
      </c>
      <c r="D21" s="107">
        <v>7</v>
      </c>
      <c r="E21" s="143"/>
      <c r="F21" s="143"/>
      <c r="G21" s="143"/>
      <c r="H21" s="143"/>
      <c r="I21" s="143"/>
      <c r="J21" s="143"/>
      <c r="K21" s="143"/>
      <c r="L21" s="143">
        <v>164165.84497066913</v>
      </c>
      <c r="M21" s="143">
        <v>164165.84497066913</v>
      </c>
      <c r="N21" s="143">
        <v>164165.84497066913</v>
      </c>
      <c r="O21" s="143">
        <v>164165.84497066913</v>
      </c>
      <c r="P21" s="143">
        <v>164165.84497066913</v>
      </c>
      <c r="Q21" s="143">
        <v>164165.84497066913</v>
      </c>
      <c r="R21" s="143">
        <v>164165.84497066913</v>
      </c>
      <c r="S21" s="143">
        <v>164165.84497066913</v>
      </c>
      <c r="T21" s="143">
        <v>164165.84497066913</v>
      </c>
      <c r="U21" s="143">
        <v>164165.84497066913</v>
      </c>
      <c r="V21" s="143"/>
      <c r="W21" s="143"/>
      <c r="X21" s="143"/>
      <c r="Y21" s="143"/>
      <c r="Z21" s="143"/>
      <c r="AA21" s="143"/>
      <c r="AB21" s="143"/>
      <c r="AC21" s="153">
        <v>11491609.147946838</v>
      </c>
      <c r="AF21" s="206" t="s">
        <v>2</v>
      </c>
      <c r="AG21" s="206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/>
      <c r="F22" s="109"/>
      <c r="G22" s="109"/>
      <c r="H22" s="109"/>
      <c r="I22" s="109"/>
      <c r="J22" s="109"/>
      <c r="K22" s="109"/>
      <c r="L22" s="109">
        <v>5089141.1940907426</v>
      </c>
      <c r="M22" s="109">
        <v>5089141.1940907426</v>
      </c>
      <c r="N22" s="109">
        <v>5089141.1940907426</v>
      </c>
      <c r="O22" s="109">
        <v>5089141.1940907426</v>
      </c>
      <c r="P22" s="109">
        <v>5089141.1940907426</v>
      </c>
      <c r="Q22" s="109">
        <v>5089141.1940907426</v>
      </c>
      <c r="R22" s="109">
        <v>5089141.1940907426</v>
      </c>
      <c r="S22" s="109">
        <v>5089141.1940907426</v>
      </c>
      <c r="T22" s="109">
        <v>5089141.1940907426</v>
      </c>
      <c r="U22" s="109">
        <v>5089141.1940907426</v>
      </c>
      <c r="V22" s="109"/>
      <c r="W22" s="109"/>
      <c r="X22" s="109"/>
      <c r="Y22" s="109"/>
      <c r="Z22" s="109"/>
      <c r="AA22" s="109"/>
      <c r="AB22" s="142"/>
      <c r="AC22" s="152">
        <v>50891411.940907434</v>
      </c>
      <c r="AD22" s="152"/>
    </row>
    <row r="23" spans="1:33" ht="15" x14ac:dyDescent="0.2">
      <c r="A23" s="193">
        <v>48305</v>
      </c>
      <c r="B23" s="202">
        <v>48820633.058185846</v>
      </c>
      <c r="C23" s="94" t="s">
        <v>35</v>
      </c>
      <c r="D23" s="95">
        <v>22</v>
      </c>
      <c r="E23" s="148"/>
      <c r="F23" s="149"/>
      <c r="G23" s="149"/>
      <c r="H23" s="149"/>
      <c r="I23" s="149"/>
      <c r="J23" s="149"/>
      <c r="K23" s="149"/>
      <c r="L23" s="149">
        <v>162735.44352728617</v>
      </c>
      <c r="M23" s="149">
        <v>162735.44352728617</v>
      </c>
      <c r="N23" s="149">
        <v>162735.44352728617</v>
      </c>
      <c r="O23" s="149">
        <v>162735.44352728617</v>
      </c>
      <c r="P23" s="149">
        <v>162735.44352728617</v>
      </c>
      <c r="Q23" s="149">
        <v>162735.44352728617</v>
      </c>
      <c r="R23" s="149">
        <v>162735.44352728617</v>
      </c>
      <c r="S23" s="149">
        <v>162735.44352728617</v>
      </c>
      <c r="T23" s="149">
        <v>162735.44352728617</v>
      </c>
      <c r="U23" s="149">
        <v>162735.44352728617</v>
      </c>
      <c r="V23" s="149"/>
      <c r="W23" s="149"/>
      <c r="X23" s="149"/>
      <c r="Y23" s="149"/>
      <c r="Z23" s="149"/>
      <c r="AA23" s="149"/>
      <c r="AB23" s="149"/>
      <c r="AC23" s="151">
        <v>35801797.576002955</v>
      </c>
      <c r="AF23" s="206" t="s">
        <v>1</v>
      </c>
      <c r="AG23" s="206">
        <v>4</v>
      </c>
    </row>
    <row r="24" spans="1:33" ht="15" x14ac:dyDescent="0.2">
      <c r="A24" s="191"/>
      <c r="B24" s="194"/>
      <c r="C24" s="100" t="s">
        <v>36</v>
      </c>
      <c r="D24" s="101">
        <v>4</v>
      </c>
      <c r="E24" s="145"/>
      <c r="F24" s="146"/>
      <c r="G24" s="146"/>
      <c r="H24" s="146"/>
      <c r="I24" s="146"/>
      <c r="J24" s="146"/>
      <c r="K24" s="146"/>
      <c r="L24" s="146">
        <v>162735.44352728617</v>
      </c>
      <c r="M24" s="146">
        <v>162735.44352728617</v>
      </c>
      <c r="N24" s="146">
        <v>162735.44352728617</v>
      </c>
      <c r="O24" s="146">
        <v>162735.44352728617</v>
      </c>
      <c r="P24" s="146">
        <v>162735.44352728617</v>
      </c>
      <c r="Q24" s="146">
        <v>162735.44352728617</v>
      </c>
      <c r="R24" s="146">
        <v>162735.44352728617</v>
      </c>
      <c r="S24" s="146">
        <v>162735.44352728617</v>
      </c>
      <c r="T24" s="146">
        <v>162735.44352728617</v>
      </c>
      <c r="U24" s="146">
        <v>162735.44352728617</v>
      </c>
      <c r="V24" s="146"/>
      <c r="W24" s="146"/>
      <c r="X24" s="146"/>
      <c r="Y24" s="146"/>
      <c r="Z24" s="146"/>
      <c r="AA24" s="146"/>
      <c r="AB24" s="146"/>
      <c r="AC24" s="152">
        <v>6509417.741091447</v>
      </c>
      <c r="AF24" s="206" t="s">
        <v>3</v>
      </c>
      <c r="AG24" s="206">
        <v>4</v>
      </c>
    </row>
    <row r="25" spans="1:33" ht="15" x14ac:dyDescent="0.2">
      <c r="A25" s="191"/>
      <c r="B25" s="194"/>
      <c r="C25" s="106" t="s">
        <v>37</v>
      </c>
      <c r="D25" s="107">
        <v>4</v>
      </c>
      <c r="E25" s="143"/>
      <c r="F25" s="143"/>
      <c r="G25" s="143"/>
      <c r="H25" s="143"/>
      <c r="I25" s="143"/>
      <c r="J25" s="143"/>
      <c r="K25" s="143"/>
      <c r="L25" s="143">
        <v>162735.44352728617</v>
      </c>
      <c r="M25" s="143">
        <v>162735.44352728617</v>
      </c>
      <c r="N25" s="143">
        <v>162735.44352728617</v>
      </c>
      <c r="O25" s="143">
        <v>162735.44352728617</v>
      </c>
      <c r="P25" s="143">
        <v>162735.44352728617</v>
      </c>
      <c r="Q25" s="143">
        <v>162735.44352728617</v>
      </c>
      <c r="R25" s="143">
        <v>162735.44352728617</v>
      </c>
      <c r="S25" s="143">
        <v>162735.44352728617</v>
      </c>
      <c r="T25" s="143">
        <v>162735.44352728617</v>
      </c>
      <c r="U25" s="143">
        <v>162735.44352728617</v>
      </c>
      <c r="V25" s="143"/>
      <c r="W25" s="143"/>
      <c r="X25" s="143"/>
      <c r="Y25" s="143"/>
      <c r="Z25" s="143"/>
      <c r="AA25" s="143"/>
      <c r="AB25" s="143"/>
      <c r="AC25" s="153">
        <v>6509417.741091447</v>
      </c>
      <c r="AF25" s="206" t="s">
        <v>2</v>
      </c>
      <c r="AG25" s="206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/>
      <c r="F26" s="109"/>
      <c r="G26" s="109"/>
      <c r="H26" s="109"/>
      <c r="I26" s="109"/>
      <c r="J26" s="109"/>
      <c r="K26" s="109"/>
      <c r="L26" s="109">
        <v>4882063.3058185847</v>
      </c>
      <c r="M26" s="109">
        <v>4882063.3058185847</v>
      </c>
      <c r="N26" s="109">
        <v>4882063.3058185847</v>
      </c>
      <c r="O26" s="109">
        <v>4882063.3058185847</v>
      </c>
      <c r="P26" s="109">
        <v>4882063.3058185847</v>
      </c>
      <c r="Q26" s="109">
        <v>4882063.3058185847</v>
      </c>
      <c r="R26" s="109">
        <v>4882063.3058185847</v>
      </c>
      <c r="S26" s="109">
        <v>4882063.3058185847</v>
      </c>
      <c r="T26" s="109">
        <v>4882063.3058185847</v>
      </c>
      <c r="U26" s="109">
        <v>4882063.3058185847</v>
      </c>
      <c r="V26" s="109"/>
      <c r="W26" s="109"/>
      <c r="X26" s="109"/>
      <c r="Y26" s="109"/>
      <c r="Z26" s="109"/>
      <c r="AA26" s="109"/>
      <c r="AB26" s="142"/>
      <c r="AC26" s="152">
        <v>48820633.058185846</v>
      </c>
      <c r="AD26" s="152"/>
    </row>
    <row r="27" spans="1:33" ht="15" x14ac:dyDescent="0.2">
      <c r="A27" s="193">
        <v>48335</v>
      </c>
      <c r="B27" s="202">
        <v>50074720.154112279</v>
      </c>
      <c r="C27" s="94" t="s">
        <v>35</v>
      </c>
      <c r="D27" s="95">
        <v>19</v>
      </c>
      <c r="E27" s="148"/>
      <c r="F27" s="149"/>
      <c r="G27" s="149"/>
      <c r="H27" s="149"/>
      <c r="I27" s="149"/>
      <c r="J27" s="149"/>
      <c r="K27" s="149"/>
      <c r="L27" s="149">
        <v>161531.35533584602</v>
      </c>
      <c r="M27" s="149">
        <v>161531.35533584602</v>
      </c>
      <c r="N27" s="149">
        <v>161531.35533584602</v>
      </c>
      <c r="O27" s="149">
        <v>161531.35533584602</v>
      </c>
      <c r="P27" s="149">
        <v>161531.35533584602</v>
      </c>
      <c r="Q27" s="149">
        <v>161531.35533584602</v>
      </c>
      <c r="R27" s="149">
        <v>161531.35533584602</v>
      </c>
      <c r="S27" s="149">
        <v>161531.35533584602</v>
      </c>
      <c r="T27" s="149">
        <v>161531.35533584602</v>
      </c>
      <c r="U27" s="149">
        <v>161531.35533584602</v>
      </c>
      <c r="V27" s="149"/>
      <c r="W27" s="149"/>
      <c r="X27" s="149"/>
      <c r="Y27" s="149"/>
      <c r="Z27" s="149"/>
      <c r="AA27" s="149"/>
      <c r="AB27" s="149"/>
      <c r="AC27" s="151">
        <v>30690957.51381075</v>
      </c>
      <c r="AF27" s="206" t="s">
        <v>1</v>
      </c>
      <c r="AG27" s="206">
        <v>5</v>
      </c>
    </row>
    <row r="28" spans="1:33" ht="15" x14ac:dyDescent="0.2">
      <c r="A28" s="191"/>
      <c r="B28" s="194"/>
      <c r="C28" s="100" t="s">
        <v>36</v>
      </c>
      <c r="D28" s="101">
        <v>4</v>
      </c>
      <c r="E28" s="145"/>
      <c r="F28" s="146"/>
      <c r="G28" s="146"/>
      <c r="H28" s="146"/>
      <c r="I28" s="146"/>
      <c r="J28" s="146"/>
      <c r="K28" s="146"/>
      <c r="L28" s="146">
        <v>161531.35533584602</v>
      </c>
      <c r="M28" s="146">
        <v>161531.35533584602</v>
      </c>
      <c r="N28" s="146">
        <v>161531.35533584602</v>
      </c>
      <c r="O28" s="146">
        <v>161531.35533584602</v>
      </c>
      <c r="P28" s="146">
        <v>161531.35533584602</v>
      </c>
      <c r="Q28" s="146">
        <v>161531.35533584602</v>
      </c>
      <c r="R28" s="146">
        <v>161531.35533584602</v>
      </c>
      <c r="S28" s="146">
        <v>161531.35533584602</v>
      </c>
      <c r="T28" s="146">
        <v>161531.35533584602</v>
      </c>
      <c r="U28" s="146">
        <v>161531.35533584602</v>
      </c>
      <c r="V28" s="146"/>
      <c r="W28" s="146"/>
      <c r="X28" s="146"/>
      <c r="Y28" s="146"/>
      <c r="Z28" s="146"/>
      <c r="AA28" s="146"/>
      <c r="AB28" s="146"/>
      <c r="AC28" s="152">
        <v>6461254.2134338422</v>
      </c>
      <c r="AF28" s="206" t="s">
        <v>3</v>
      </c>
      <c r="AG28" s="206">
        <v>5</v>
      </c>
    </row>
    <row r="29" spans="1:33" ht="15" x14ac:dyDescent="0.2">
      <c r="A29" s="191"/>
      <c r="B29" s="194"/>
      <c r="C29" s="106" t="s">
        <v>37</v>
      </c>
      <c r="D29" s="107">
        <v>8</v>
      </c>
      <c r="E29" s="143"/>
      <c r="F29" s="143"/>
      <c r="G29" s="143"/>
      <c r="H29" s="143"/>
      <c r="I29" s="143"/>
      <c r="J29" s="143"/>
      <c r="K29" s="143"/>
      <c r="L29" s="143">
        <v>161531.35533584602</v>
      </c>
      <c r="M29" s="143">
        <v>161531.35533584602</v>
      </c>
      <c r="N29" s="143">
        <v>161531.35533584602</v>
      </c>
      <c r="O29" s="143">
        <v>161531.35533584602</v>
      </c>
      <c r="P29" s="143">
        <v>161531.35533584602</v>
      </c>
      <c r="Q29" s="143">
        <v>161531.35533584602</v>
      </c>
      <c r="R29" s="143">
        <v>161531.35533584602</v>
      </c>
      <c r="S29" s="143">
        <v>161531.35533584602</v>
      </c>
      <c r="T29" s="143">
        <v>161531.35533584602</v>
      </c>
      <c r="U29" s="143">
        <v>161531.35533584602</v>
      </c>
      <c r="V29" s="143"/>
      <c r="W29" s="143"/>
      <c r="X29" s="143"/>
      <c r="Y29" s="143"/>
      <c r="Z29" s="143"/>
      <c r="AA29" s="143"/>
      <c r="AB29" s="143"/>
      <c r="AC29" s="153">
        <v>12922508.426867684</v>
      </c>
      <c r="AF29" s="206" t="s">
        <v>2</v>
      </c>
      <c r="AG29" s="206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/>
      <c r="F30" s="109"/>
      <c r="G30" s="109"/>
      <c r="H30" s="109"/>
      <c r="I30" s="109"/>
      <c r="J30" s="109"/>
      <c r="K30" s="109"/>
      <c r="L30" s="109">
        <v>5007472.0154112261</v>
      </c>
      <c r="M30" s="109">
        <v>5007472.0154112261</v>
      </c>
      <c r="N30" s="109">
        <v>5007472.0154112261</v>
      </c>
      <c r="O30" s="109">
        <v>5007472.0154112261</v>
      </c>
      <c r="P30" s="109">
        <v>5007472.0154112261</v>
      </c>
      <c r="Q30" s="109">
        <v>5007472.0154112261</v>
      </c>
      <c r="R30" s="109">
        <v>5007472.0154112261</v>
      </c>
      <c r="S30" s="109">
        <v>5007472.0154112261</v>
      </c>
      <c r="T30" s="109">
        <v>5007472.0154112261</v>
      </c>
      <c r="U30" s="109">
        <v>5007472.0154112261</v>
      </c>
      <c r="V30" s="109"/>
      <c r="W30" s="109"/>
      <c r="X30" s="109"/>
      <c r="Y30" s="109"/>
      <c r="Z30" s="109"/>
      <c r="AA30" s="109"/>
      <c r="AB30" s="142"/>
      <c r="AC30" s="152">
        <v>50074720.154112279</v>
      </c>
      <c r="AD30" s="152"/>
    </row>
    <row r="31" spans="1:33" ht="15" x14ac:dyDescent="0.2">
      <c r="A31" s="193">
        <v>48366</v>
      </c>
      <c r="B31" s="202">
        <v>48376730.691379927</v>
      </c>
      <c r="C31" s="94" t="s">
        <v>35</v>
      </c>
      <c r="D31" s="95">
        <v>21</v>
      </c>
      <c r="E31" s="148"/>
      <c r="F31" s="149"/>
      <c r="G31" s="149"/>
      <c r="H31" s="149"/>
      <c r="I31" s="149"/>
      <c r="J31" s="149"/>
      <c r="K31" s="149"/>
      <c r="L31" s="149">
        <v>161255.7689712664</v>
      </c>
      <c r="M31" s="149">
        <v>161255.7689712664</v>
      </c>
      <c r="N31" s="149">
        <v>161255.7689712664</v>
      </c>
      <c r="O31" s="149">
        <v>161255.7689712664</v>
      </c>
      <c r="P31" s="149">
        <v>161255.7689712664</v>
      </c>
      <c r="Q31" s="149">
        <v>161255.7689712664</v>
      </c>
      <c r="R31" s="149">
        <v>161255.7689712664</v>
      </c>
      <c r="S31" s="149">
        <v>161255.7689712664</v>
      </c>
      <c r="T31" s="149">
        <v>161255.7689712664</v>
      </c>
      <c r="U31" s="149">
        <v>161255.7689712664</v>
      </c>
      <c r="V31" s="149"/>
      <c r="W31" s="149"/>
      <c r="X31" s="149"/>
      <c r="Y31" s="149"/>
      <c r="Z31" s="149"/>
      <c r="AA31" s="149"/>
      <c r="AB31" s="149"/>
      <c r="AC31" s="151">
        <v>33863711.483965948</v>
      </c>
      <c r="AF31" s="206" t="s">
        <v>1</v>
      </c>
      <c r="AG31" s="206">
        <v>6</v>
      </c>
    </row>
    <row r="32" spans="1:33" ht="15" x14ac:dyDescent="0.2">
      <c r="A32" s="191"/>
      <c r="B32" s="194"/>
      <c r="C32" s="100" t="s">
        <v>36</v>
      </c>
      <c r="D32" s="101">
        <v>4</v>
      </c>
      <c r="E32" s="145"/>
      <c r="F32" s="146"/>
      <c r="G32" s="146"/>
      <c r="H32" s="146"/>
      <c r="I32" s="146"/>
      <c r="J32" s="146"/>
      <c r="K32" s="146"/>
      <c r="L32" s="146">
        <v>161255.7689712664</v>
      </c>
      <c r="M32" s="146">
        <v>161255.7689712664</v>
      </c>
      <c r="N32" s="146">
        <v>161255.7689712664</v>
      </c>
      <c r="O32" s="146">
        <v>161255.7689712664</v>
      </c>
      <c r="P32" s="146">
        <v>161255.7689712664</v>
      </c>
      <c r="Q32" s="146">
        <v>161255.7689712664</v>
      </c>
      <c r="R32" s="146">
        <v>161255.7689712664</v>
      </c>
      <c r="S32" s="146">
        <v>161255.7689712664</v>
      </c>
      <c r="T32" s="146">
        <v>161255.7689712664</v>
      </c>
      <c r="U32" s="146">
        <v>161255.7689712664</v>
      </c>
      <c r="V32" s="146"/>
      <c r="W32" s="146"/>
      <c r="X32" s="146"/>
      <c r="Y32" s="146"/>
      <c r="Z32" s="146"/>
      <c r="AA32" s="146"/>
      <c r="AB32" s="146"/>
      <c r="AC32" s="152">
        <v>6450230.7588506574</v>
      </c>
      <c r="AF32" s="206" t="s">
        <v>3</v>
      </c>
      <c r="AG32" s="206">
        <v>6</v>
      </c>
    </row>
    <row r="33" spans="1:33" ht="15" x14ac:dyDescent="0.2">
      <c r="A33" s="191"/>
      <c r="B33" s="194"/>
      <c r="C33" s="106" t="s">
        <v>37</v>
      </c>
      <c r="D33" s="107">
        <v>5</v>
      </c>
      <c r="E33" s="143"/>
      <c r="F33" s="143"/>
      <c r="G33" s="143"/>
      <c r="H33" s="143"/>
      <c r="I33" s="143"/>
      <c r="J33" s="143"/>
      <c r="K33" s="143"/>
      <c r="L33" s="143">
        <v>161255.7689712664</v>
      </c>
      <c r="M33" s="143">
        <v>161255.7689712664</v>
      </c>
      <c r="N33" s="143">
        <v>161255.7689712664</v>
      </c>
      <c r="O33" s="143">
        <v>161255.7689712664</v>
      </c>
      <c r="P33" s="143">
        <v>161255.7689712664</v>
      </c>
      <c r="Q33" s="143">
        <v>161255.7689712664</v>
      </c>
      <c r="R33" s="143">
        <v>161255.7689712664</v>
      </c>
      <c r="S33" s="143">
        <v>161255.7689712664</v>
      </c>
      <c r="T33" s="143">
        <v>161255.7689712664</v>
      </c>
      <c r="U33" s="143">
        <v>161255.7689712664</v>
      </c>
      <c r="V33" s="143"/>
      <c r="W33" s="143"/>
      <c r="X33" s="143"/>
      <c r="Y33" s="143"/>
      <c r="Z33" s="143"/>
      <c r="AA33" s="143"/>
      <c r="AB33" s="143"/>
      <c r="AC33" s="153">
        <v>8062788.4485633215</v>
      </c>
      <c r="AF33" s="206" t="s">
        <v>2</v>
      </c>
      <c r="AG33" s="206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/>
      <c r="F34" s="109"/>
      <c r="G34" s="109"/>
      <c r="H34" s="109"/>
      <c r="I34" s="109"/>
      <c r="J34" s="109"/>
      <c r="K34" s="109"/>
      <c r="L34" s="109">
        <v>4837673.0691379923</v>
      </c>
      <c r="M34" s="109">
        <v>4837673.0691379923</v>
      </c>
      <c r="N34" s="109">
        <v>4837673.0691379923</v>
      </c>
      <c r="O34" s="109">
        <v>4837673.0691379923</v>
      </c>
      <c r="P34" s="109">
        <v>4837673.0691379923</v>
      </c>
      <c r="Q34" s="109">
        <v>4837673.0691379923</v>
      </c>
      <c r="R34" s="109">
        <v>4837673.0691379923</v>
      </c>
      <c r="S34" s="109">
        <v>4837673.0691379923</v>
      </c>
      <c r="T34" s="109">
        <v>4837673.0691379923</v>
      </c>
      <c r="U34" s="109">
        <v>4837673.0691379923</v>
      </c>
      <c r="V34" s="109"/>
      <c r="W34" s="109"/>
      <c r="X34" s="109"/>
      <c r="Y34" s="109"/>
      <c r="Z34" s="109"/>
      <c r="AA34" s="109"/>
      <c r="AB34" s="142"/>
      <c r="AC34" s="152">
        <v>48376730.691379927</v>
      </c>
      <c r="AD34" s="152"/>
    </row>
    <row r="35" spans="1:33" ht="15" x14ac:dyDescent="0.2">
      <c r="A35" s="193">
        <v>48396</v>
      </c>
      <c r="B35" s="202">
        <v>48734640.184311256</v>
      </c>
      <c r="C35" s="94" t="s">
        <v>35</v>
      </c>
      <c r="D35" s="95">
        <v>20</v>
      </c>
      <c r="E35" s="148"/>
      <c r="F35" s="149"/>
      <c r="G35" s="149"/>
      <c r="H35" s="149"/>
      <c r="I35" s="149"/>
      <c r="J35" s="149"/>
      <c r="K35" s="149"/>
      <c r="L35" s="149">
        <v>157208.5167235847</v>
      </c>
      <c r="M35" s="149">
        <v>157208.5167235847</v>
      </c>
      <c r="N35" s="149">
        <v>157208.5167235847</v>
      </c>
      <c r="O35" s="149">
        <v>157208.5167235847</v>
      </c>
      <c r="P35" s="149">
        <v>157208.5167235847</v>
      </c>
      <c r="Q35" s="149">
        <v>157208.5167235847</v>
      </c>
      <c r="R35" s="149">
        <v>157208.5167235847</v>
      </c>
      <c r="S35" s="149">
        <v>157208.5167235847</v>
      </c>
      <c r="T35" s="149">
        <v>157208.5167235847</v>
      </c>
      <c r="U35" s="149">
        <v>157208.5167235847</v>
      </c>
      <c r="V35" s="149"/>
      <c r="W35" s="149"/>
      <c r="X35" s="149"/>
      <c r="Y35" s="149"/>
      <c r="Z35" s="149"/>
      <c r="AA35" s="149"/>
      <c r="AB35" s="149"/>
      <c r="AC35" s="151">
        <v>31441703.344716936</v>
      </c>
      <c r="AF35" s="206" t="s">
        <v>1</v>
      </c>
      <c r="AG35" s="206">
        <v>7</v>
      </c>
    </row>
    <row r="36" spans="1:33" ht="15" x14ac:dyDescent="0.2">
      <c r="A36" s="191"/>
      <c r="B36" s="194"/>
      <c r="C36" s="100" t="s">
        <v>36</v>
      </c>
      <c r="D36" s="101">
        <v>5</v>
      </c>
      <c r="E36" s="145"/>
      <c r="F36" s="146"/>
      <c r="G36" s="146"/>
      <c r="H36" s="146"/>
      <c r="I36" s="146"/>
      <c r="J36" s="146"/>
      <c r="K36" s="146"/>
      <c r="L36" s="146">
        <v>157208.5167235847</v>
      </c>
      <c r="M36" s="146">
        <v>157208.5167235847</v>
      </c>
      <c r="N36" s="146">
        <v>157208.5167235847</v>
      </c>
      <c r="O36" s="146">
        <v>157208.5167235847</v>
      </c>
      <c r="P36" s="146">
        <v>157208.5167235847</v>
      </c>
      <c r="Q36" s="146">
        <v>157208.5167235847</v>
      </c>
      <c r="R36" s="146">
        <v>157208.5167235847</v>
      </c>
      <c r="S36" s="146">
        <v>157208.5167235847</v>
      </c>
      <c r="T36" s="146">
        <v>157208.5167235847</v>
      </c>
      <c r="U36" s="146">
        <v>157208.5167235847</v>
      </c>
      <c r="V36" s="146"/>
      <c r="W36" s="146"/>
      <c r="X36" s="146"/>
      <c r="Y36" s="146"/>
      <c r="Z36" s="146"/>
      <c r="AA36" s="146"/>
      <c r="AB36" s="146"/>
      <c r="AC36" s="152">
        <v>7860425.8361792341</v>
      </c>
      <c r="AF36" s="206" t="s">
        <v>3</v>
      </c>
      <c r="AG36" s="206">
        <v>7</v>
      </c>
    </row>
    <row r="37" spans="1:33" ht="15" x14ac:dyDescent="0.2">
      <c r="A37" s="191"/>
      <c r="B37" s="194"/>
      <c r="C37" s="106" t="s">
        <v>37</v>
      </c>
      <c r="D37" s="107">
        <v>6</v>
      </c>
      <c r="E37" s="143"/>
      <c r="F37" s="143"/>
      <c r="G37" s="143"/>
      <c r="H37" s="143"/>
      <c r="I37" s="143"/>
      <c r="J37" s="143"/>
      <c r="K37" s="143"/>
      <c r="L37" s="143">
        <v>157208.5167235847</v>
      </c>
      <c r="M37" s="143">
        <v>157208.5167235847</v>
      </c>
      <c r="N37" s="143">
        <v>157208.5167235847</v>
      </c>
      <c r="O37" s="143">
        <v>157208.5167235847</v>
      </c>
      <c r="P37" s="143">
        <v>157208.5167235847</v>
      </c>
      <c r="Q37" s="143">
        <v>157208.5167235847</v>
      </c>
      <c r="R37" s="143">
        <v>157208.5167235847</v>
      </c>
      <c r="S37" s="143">
        <v>157208.5167235847</v>
      </c>
      <c r="T37" s="143">
        <v>157208.5167235847</v>
      </c>
      <c r="U37" s="143">
        <v>157208.5167235847</v>
      </c>
      <c r="V37" s="143"/>
      <c r="W37" s="143"/>
      <c r="X37" s="143"/>
      <c r="Y37" s="143"/>
      <c r="Z37" s="143"/>
      <c r="AA37" s="143"/>
      <c r="AB37" s="143"/>
      <c r="AC37" s="153">
        <v>9432511.0034150817</v>
      </c>
      <c r="AF37" s="206" t="s">
        <v>2</v>
      </c>
      <c r="AG37" s="206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/>
      <c r="F38" s="109"/>
      <c r="G38" s="109"/>
      <c r="H38" s="109"/>
      <c r="I38" s="109"/>
      <c r="J38" s="109"/>
      <c r="K38" s="109"/>
      <c r="L38" s="109">
        <v>4873464.0184311261</v>
      </c>
      <c r="M38" s="109">
        <v>4873464.0184311261</v>
      </c>
      <c r="N38" s="109">
        <v>4873464.0184311261</v>
      </c>
      <c r="O38" s="109">
        <v>4873464.0184311261</v>
      </c>
      <c r="P38" s="109">
        <v>4873464.0184311261</v>
      </c>
      <c r="Q38" s="109">
        <v>4873464.0184311261</v>
      </c>
      <c r="R38" s="109">
        <v>4873464.0184311261</v>
      </c>
      <c r="S38" s="109">
        <v>4873464.0184311261</v>
      </c>
      <c r="T38" s="109">
        <v>4873464.0184311261</v>
      </c>
      <c r="U38" s="109">
        <v>4873464.0184311261</v>
      </c>
      <c r="V38" s="109"/>
      <c r="W38" s="109"/>
      <c r="X38" s="109"/>
      <c r="Y38" s="109"/>
      <c r="Z38" s="109"/>
      <c r="AA38" s="109"/>
      <c r="AB38" s="142"/>
      <c r="AC38" s="152">
        <v>48734640.184311256</v>
      </c>
      <c r="AD38" s="152"/>
    </row>
    <row r="39" spans="1:33" ht="15" x14ac:dyDescent="0.2">
      <c r="A39" s="193">
        <v>48427</v>
      </c>
      <c r="B39" s="202">
        <v>48857802.407816112</v>
      </c>
      <c r="C39" s="94" t="s">
        <v>35</v>
      </c>
      <c r="D39" s="95">
        <v>21</v>
      </c>
      <c r="E39" s="148"/>
      <c r="F39" s="149"/>
      <c r="G39" s="149"/>
      <c r="H39" s="149"/>
      <c r="I39" s="149"/>
      <c r="J39" s="149"/>
      <c r="K39" s="149"/>
      <c r="L39" s="149">
        <v>157605.81421876166</v>
      </c>
      <c r="M39" s="149">
        <v>157605.81421876166</v>
      </c>
      <c r="N39" s="149">
        <v>157605.81421876166</v>
      </c>
      <c r="O39" s="149">
        <v>157605.81421876166</v>
      </c>
      <c r="P39" s="149">
        <v>157605.81421876166</v>
      </c>
      <c r="Q39" s="149">
        <v>157605.81421876166</v>
      </c>
      <c r="R39" s="149">
        <v>157605.81421876166</v>
      </c>
      <c r="S39" s="149">
        <v>157605.81421876166</v>
      </c>
      <c r="T39" s="149">
        <v>157605.81421876166</v>
      </c>
      <c r="U39" s="149">
        <v>157605.81421876166</v>
      </c>
      <c r="V39" s="149"/>
      <c r="W39" s="149"/>
      <c r="X39" s="149"/>
      <c r="Y39" s="149"/>
      <c r="Z39" s="149"/>
      <c r="AA39" s="149"/>
      <c r="AB39" s="149"/>
      <c r="AC39" s="151">
        <v>33097220.985939946</v>
      </c>
      <c r="AF39" s="206" t="s">
        <v>1</v>
      </c>
      <c r="AG39" s="206">
        <v>8</v>
      </c>
    </row>
    <row r="40" spans="1:33" ht="15" x14ac:dyDescent="0.2">
      <c r="A40" s="191"/>
      <c r="B40" s="194"/>
      <c r="C40" s="100" t="s">
        <v>36</v>
      </c>
      <c r="D40" s="101">
        <v>3</v>
      </c>
      <c r="E40" s="145"/>
      <c r="F40" s="146"/>
      <c r="G40" s="146"/>
      <c r="H40" s="146"/>
      <c r="I40" s="146"/>
      <c r="J40" s="146"/>
      <c r="K40" s="146"/>
      <c r="L40" s="146">
        <v>157605.81421876166</v>
      </c>
      <c r="M40" s="146">
        <v>157605.81421876166</v>
      </c>
      <c r="N40" s="146">
        <v>157605.81421876166</v>
      </c>
      <c r="O40" s="146">
        <v>157605.81421876166</v>
      </c>
      <c r="P40" s="146">
        <v>157605.81421876166</v>
      </c>
      <c r="Q40" s="146">
        <v>157605.81421876166</v>
      </c>
      <c r="R40" s="146">
        <v>157605.81421876166</v>
      </c>
      <c r="S40" s="146">
        <v>157605.81421876166</v>
      </c>
      <c r="T40" s="146">
        <v>157605.81421876166</v>
      </c>
      <c r="U40" s="146">
        <v>157605.81421876166</v>
      </c>
      <c r="V40" s="146"/>
      <c r="W40" s="146"/>
      <c r="X40" s="146"/>
      <c r="Y40" s="146"/>
      <c r="Z40" s="146"/>
      <c r="AA40" s="146"/>
      <c r="AB40" s="146"/>
      <c r="AC40" s="152">
        <v>4728174.4265628494</v>
      </c>
      <c r="AF40" s="206" t="s">
        <v>3</v>
      </c>
      <c r="AG40" s="206">
        <v>8</v>
      </c>
    </row>
    <row r="41" spans="1:33" ht="15" x14ac:dyDescent="0.2">
      <c r="A41" s="191"/>
      <c r="B41" s="194"/>
      <c r="C41" s="106" t="s">
        <v>37</v>
      </c>
      <c r="D41" s="107">
        <v>7</v>
      </c>
      <c r="E41" s="143"/>
      <c r="F41" s="143"/>
      <c r="G41" s="143"/>
      <c r="H41" s="143"/>
      <c r="I41" s="143"/>
      <c r="J41" s="143"/>
      <c r="K41" s="143"/>
      <c r="L41" s="143">
        <v>157605.81421876166</v>
      </c>
      <c r="M41" s="143">
        <v>157605.81421876166</v>
      </c>
      <c r="N41" s="143">
        <v>157605.81421876166</v>
      </c>
      <c r="O41" s="143">
        <v>157605.81421876166</v>
      </c>
      <c r="P41" s="143">
        <v>157605.81421876166</v>
      </c>
      <c r="Q41" s="143">
        <v>157605.81421876166</v>
      </c>
      <c r="R41" s="143">
        <v>157605.81421876166</v>
      </c>
      <c r="S41" s="143">
        <v>157605.81421876166</v>
      </c>
      <c r="T41" s="143">
        <v>157605.81421876166</v>
      </c>
      <c r="U41" s="143">
        <v>157605.81421876166</v>
      </c>
      <c r="V41" s="143"/>
      <c r="W41" s="143"/>
      <c r="X41" s="143"/>
      <c r="Y41" s="143"/>
      <c r="Z41" s="143"/>
      <c r="AA41" s="143"/>
      <c r="AB41" s="143"/>
      <c r="AC41" s="153">
        <v>11032406.995313317</v>
      </c>
      <c r="AF41" s="206" t="s">
        <v>2</v>
      </c>
      <c r="AG41" s="206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/>
      <c r="F42" s="109"/>
      <c r="G42" s="109"/>
      <c r="H42" s="109"/>
      <c r="I42" s="109"/>
      <c r="J42" s="109"/>
      <c r="K42" s="109"/>
      <c r="L42" s="109">
        <v>4885780.2407816118</v>
      </c>
      <c r="M42" s="109">
        <v>4885780.2407816118</v>
      </c>
      <c r="N42" s="109">
        <v>4885780.2407816118</v>
      </c>
      <c r="O42" s="109">
        <v>4885780.2407816118</v>
      </c>
      <c r="P42" s="109">
        <v>4885780.2407816118</v>
      </c>
      <c r="Q42" s="109">
        <v>4885780.2407816118</v>
      </c>
      <c r="R42" s="109">
        <v>4885780.2407816118</v>
      </c>
      <c r="S42" s="109">
        <v>4885780.2407816118</v>
      </c>
      <c r="T42" s="109">
        <v>4885780.2407816118</v>
      </c>
      <c r="U42" s="109">
        <v>4885780.2407816118</v>
      </c>
      <c r="V42" s="109"/>
      <c r="W42" s="109"/>
      <c r="X42" s="109"/>
      <c r="Y42" s="109"/>
      <c r="Z42" s="109"/>
      <c r="AA42" s="109"/>
      <c r="AB42" s="142"/>
      <c r="AC42" s="152">
        <v>48857802.407816112</v>
      </c>
      <c r="AD42" s="152"/>
    </row>
    <row r="43" spans="1:33" ht="15" x14ac:dyDescent="0.2">
      <c r="A43" s="193">
        <v>48458</v>
      </c>
      <c r="B43" s="202">
        <v>48806516.686985366</v>
      </c>
      <c r="C43" s="94" t="s">
        <v>35</v>
      </c>
      <c r="D43" s="95">
        <v>22</v>
      </c>
      <c r="E43" s="148"/>
      <c r="F43" s="149"/>
      <c r="G43" s="149"/>
      <c r="H43" s="149"/>
      <c r="I43" s="149"/>
      <c r="J43" s="149"/>
      <c r="K43" s="149"/>
      <c r="L43" s="149">
        <v>162688.38895661788</v>
      </c>
      <c r="M43" s="149">
        <v>162688.38895661788</v>
      </c>
      <c r="N43" s="149">
        <v>162688.38895661788</v>
      </c>
      <c r="O43" s="149">
        <v>162688.38895661788</v>
      </c>
      <c r="P43" s="149">
        <v>162688.38895661788</v>
      </c>
      <c r="Q43" s="149">
        <v>162688.38895661788</v>
      </c>
      <c r="R43" s="149">
        <v>162688.38895661788</v>
      </c>
      <c r="S43" s="149">
        <v>162688.38895661788</v>
      </c>
      <c r="T43" s="149">
        <v>162688.38895661788</v>
      </c>
      <c r="U43" s="149">
        <v>162688.38895661788</v>
      </c>
      <c r="V43" s="149"/>
      <c r="W43" s="149"/>
      <c r="X43" s="149"/>
      <c r="Y43" s="149"/>
      <c r="Z43" s="149"/>
      <c r="AA43" s="149"/>
      <c r="AB43" s="149"/>
      <c r="AC43" s="151">
        <v>35791445.570455931</v>
      </c>
      <c r="AF43" s="206" t="s">
        <v>1</v>
      </c>
      <c r="AG43" s="206">
        <v>9</v>
      </c>
    </row>
    <row r="44" spans="1:33" ht="15" x14ac:dyDescent="0.2">
      <c r="A44" s="191"/>
      <c r="B44" s="194"/>
      <c r="C44" s="100" t="s">
        <v>36</v>
      </c>
      <c r="D44" s="101">
        <v>4</v>
      </c>
      <c r="E44" s="145"/>
      <c r="F44" s="146"/>
      <c r="G44" s="146"/>
      <c r="H44" s="146"/>
      <c r="I44" s="146"/>
      <c r="J44" s="146"/>
      <c r="K44" s="146"/>
      <c r="L44" s="146">
        <v>162688.38895661788</v>
      </c>
      <c r="M44" s="146">
        <v>162688.38895661788</v>
      </c>
      <c r="N44" s="146">
        <v>162688.38895661788</v>
      </c>
      <c r="O44" s="146">
        <v>162688.38895661788</v>
      </c>
      <c r="P44" s="146">
        <v>162688.38895661788</v>
      </c>
      <c r="Q44" s="146">
        <v>162688.38895661788</v>
      </c>
      <c r="R44" s="146">
        <v>162688.38895661788</v>
      </c>
      <c r="S44" s="146">
        <v>162688.38895661788</v>
      </c>
      <c r="T44" s="146">
        <v>162688.38895661788</v>
      </c>
      <c r="U44" s="146">
        <v>162688.38895661788</v>
      </c>
      <c r="V44" s="146"/>
      <c r="W44" s="146"/>
      <c r="X44" s="146"/>
      <c r="Y44" s="146"/>
      <c r="Z44" s="146"/>
      <c r="AA44" s="146"/>
      <c r="AB44" s="146"/>
      <c r="AC44" s="152">
        <v>6507535.5582647147</v>
      </c>
      <c r="AF44" s="206" t="s">
        <v>3</v>
      </c>
      <c r="AG44" s="206">
        <v>9</v>
      </c>
    </row>
    <row r="45" spans="1:33" ht="15" x14ac:dyDescent="0.2">
      <c r="A45" s="191"/>
      <c r="B45" s="194"/>
      <c r="C45" s="106" t="s">
        <v>37</v>
      </c>
      <c r="D45" s="107">
        <v>4</v>
      </c>
      <c r="E45" s="143"/>
      <c r="F45" s="143"/>
      <c r="G45" s="143"/>
      <c r="H45" s="143"/>
      <c r="I45" s="143"/>
      <c r="J45" s="143"/>
      <c r="K45" s="143"/>
      <c r="L45" s="143">
        <v>162688.38895661788</v>
      </c>
      <c r="M45" s="143">
        <v>162688.38895661788</v>
      </c>
      <c r="N45" s="143">
        <v>162688.38895661788</v>
      </c>
      <c r="O45" s="143">
        <v>162688.38895661788</v>
      </c>
      <c r="P45" s="143">
        <v>162688.38895661788</v>
      </c>
      <c r="Q45" s="143">
        <v>162688.38895661788</v>
      </c>
      <c r="R45" s="143">
        <v>162688.38895661788</v>
      </c>
      <c r="S45" s="143">
        <v>162688.38895661788</v>
      </c>
      <c r="T45" s="143">
        <v>162688.38895661788</v>
      </c>
      <c r="U45" s="143">
        <v>162688.38895661788</v>
      </c>
      <c r="V45" s="143"/>
      <c r="W45" s="143"/>
      <c r="X45" s="143"/>
      <c r="Y45" s="143"/>
      <c r="Z45" s="143"/>
      <c r="AA45" s="143"/>
      <c r="AB45" s="143"/>
      <c r="AC45" s="153">
        <v>6507535.5582647147</v>
      </c>
      <c r="AF45" s="206" t="s">
        <v>2</v>
      </c>
      <c r="AG45" s="206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/>
      <c r="F46" s="109"/>
      <c r="G46" s="109"/>
      <c r="H46" s="109"/>
      <c r="I46" s="109"/>
      <c r="J46" s="109"/>
      <c r="K46" s="109"/>
      <c r="L46" s="109">
        <v>4880651.6686985362</v>
      </c>
      <c r="M46" s="109">
        <v>4880651.6686985362</v>
      </c>
      <c r="N46" s="109">
        <v>4880651.6686985362</v>
      </c>
      <c r="O46" s="109">
        <v>4880651.6686985362</v>
      </c>
      <c r="P46" s="109">
        <v>4880651.6686985362</v>
      </c>
      <c r="Q46" s="109">
        <v>4880651.6686985362</v>
      </c>
      <c r="R46" s="109">
        <v>4880651.6686985362</v>
      </c>
      <c r="S46" s="109">
        <v>4880651.6686985362</v>
      </c>
      <c r="T46" s="109">
        <v>4880651.6686985362</v>
      </c>
      <c r="U46" s="109">
        <v>4880651.6686985362</v>
      </c>
      <c r="V46" s="109"/>
      <c r="W46" s="109"/>
      <c r="X46" s="109"/>
      <c r="Y46" s="109"/>
      <c r="Z46" s="109"/>
      <c r="AA46" s="109"/>
      <c r="AB46" s="142"/>
      <c r="AC46" s="152">
        <v>48806516.686985366</v>
      </c>
      <c r="AD46" s="152"/>
    </row>
    <row r="47" spans="1:33" ht="15" x14ac:dyDescent="0.2">
      <c r="A47" s="193">
        <v>48488</v>
      </c>
      <c r="B47" s="202">
        <v>50028741.654667877</v>
      </c>
      <c r="C47" s="94" t="s">
        <v>35</v>
      </c>
      <c r="D47" s="95">
        <v>20</v>
      </c>
      <c r="E47" s="148"/>
      <c r="F47" s="149"/>
      <c r="G47" s="149"/>
      <c r="H47" s="149"/>
      <c r="I47" s="149"/>
      <c r="J47" s="149"/>
      <c r="K47" s="149"/>
      <c r="L47" s="149">
        <v>161383.03759570283</v>
      </c>
      <c r="M47" s="149">
        <v>161383.03759570283</v>
      </c>
      <c r="N47" s="149">
        <v>161383.03759570283</v>
      </c>
      <c r="O47" s="149">
        <v>161383.03759570283</v>
      </c>
      <c r="P47" s="149">
        <v>161383.03759570283</v>
      </c>
      <c r="Q47" s="149">
        <v>161383.03759570283</v>
      </c>
      <c r="R47" s="149">
        <v>161383.03759570283</v>
      </c>
      <c r="S47" s="149">
        <v>161383.03759570283</v>
      </c>
      <c r="T47" s="149">
        <v>161383.03759570283</v>
      </c>
      <c r="U47" s="149">
        <v>161383.03759570283</v>
      </c>
      <c r="V47" s="149"/>
      <c r="W47" s="149"/>
      <c r="X47" s="149"/>
      <c r="Y47" s="149"/>
      <c r="Z47" s="149"/>
      <c r="AA47" s="149"/>
      <c r="AB47" s="149"/>
      <c r="AC47" s="151">
        <v>32276607.519140564</v>
      </c>
      <c r="AF47" s="206" t="s">
        <v>1</v>
      </c>
      <c r="AG47" s="206">
        <v>10</v>
      </c>
    </row>
    <row r="48" spans="1:33" ht="15" x14ac:dyDescent="0.2">
      <c r="A48" s="191"/>
      <c r="B48" s="194"/>
      <c r="C48" s="100" t="s">
        <v>36</v>
      </c>
      <c r="D48" s="101">
        <v>5</v>
      </c>
      <c r="E48" s="145"/>
      <c r="F48" s="146"/>
      <c r="G48" s="146"/>
      <c r="H48" s="146"/>
      <c r="I48" s="146"/>
      <c r="J48" s="146"/>
      <c r="K48" s="146"/>
      <c r="L48" s="146">
        <v>161383.03759570283</v>
      </c>
      <c r="M48" s="146">
        <v>161383.03759570283</v>
      </c>
      <c r="N48" s="146">
        <v>161383.03759570283</v>
      </c>
      <c r="O48" s="146">
        <v>161383.03759570283</v>
      </c>
      <c r="P48" s="146">
        <v>161383.03759570283</v>
      </c>
      <c r="Q48" s="146">
        <v>161383.03759570283</v>
      </c>
      <c r="R48" s="146">
        <v>161383.03759570283</v>
      </c>
      <c r="S48" s="146">
        <v>161383.03759570283</v>
      </c>
      <c r="T48" s="146">
        <v>161383.03759570283</v>
      </c>
      <c r="U48" s="146">
        <v>161383.03759570283</v>
      </c>
      <c r="V48" s="146"/>
      <c r="W48" s="146"/>
      <c r="X48" s="146"/>
      <c r="Y48" s="146"/>
      <c r="Z48" s="146"/>
      <c r="AA48" s="146"/>
      <c r="AB48" s="146"/>
      <c r="AC48" s="152">
        <v>8069151.879785141</v>
      </c>
      <c r="AF48" s="206" t="s">
        <v>3</v>
      </c>
      <c r="AG48" s="206">
        <v>10</v>
      </c>
    </row>
    <row r="49" spans="1:33" ht="15" x14ac:dyDescent="0.2">
      <c r="A49" s="191"/>
      <c r="B49" s="194"/>
      <c r="C49" s="106" t="s">
        <v>37</v>
      </c>
      <c r="D49" s="107">
        <v>6</v>
      </c>
      <c r="E49" s="143"/>
      <c r="F49" s="143"/>
      <c r="G49" s="143"/>
      <c r="H49" s="143"/>
      <c r="I49" s="143"/>
      <c r="J49" s="143"/>
      <c r="K49" s="143"/>
      <c r="L49" s="143">
        <v>161383.03759570283</v>
      </c>
      <c r="M49" s="143">
        <v>161383.03759570283</v>
      </c>
      <c r="N49" s="143">
        <v>161383.03759570283</v>
      </c>
      <c r="O49" s="143">
        <v>161383.03759570283</v>
      </c>
      <c r="P49" s="143">
        <v>161383.03759570283</v>
      </c>
      <c r="Q49" s="143">
        <v>161383.03759570283</v>
      </c>
      <c r="R49" s="143">
        <v>161383.03759570283</v>
      </c>
      <c r="S49" s="143">
        <v>161383.03759570283</v>
      </c>
      <c r="T49" s="143">
        <v>161383.03759570283</v>
      </c>
      <c r="U49" s="143">
        <v>161383.03759570283</v>
      </c>
      <c r="V49" s="143"/>
      <c r="W49" s="143"/>
      <c r="X49" s="143"/>
      <c r="Y49" s="143"/>
      <c r="Z49" s="143"/>
      <c r="AA49" s="143"/>
      <c r="AB49" s="143"/>
      <c r="AC49" s="153">
        <v>9682982.2557421699</v>
      </c>
      <c r="AF49" s="206" t="s">
        <v>2</v>
      </c>
      <c r="AG49" s="206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/>
      <c r="F50" s="109"/>
      <c r="G50" s="109"/>
      <c r="H50" s="109"/>
      <c r="I50" s="109"/>
      <c r="J50" s="109"/>
      <c r="K50" s="109"/>
      <c r="L50" s="109">
        <v>5002874.1654667873</v>
      </c>
      <c r="M50" s="109">
        <v>5002874.1654667873</v>
      </c>
      <c r="N50" s="109">
        <v>5002874.1654667873</v>
      </c>
      <c r="O50" s="109">
        <v>5002874.1654667873</v>
      </c>
      <c r="P50" s="109">
        <v>5002874.1654667873</v>
      </c>
      <c r="Q50" s="109">
        <v>5002874.1654667873</v>
      </c>
      <c r="R50" s="109">
        <v>5002874.1654667873</v>
      </c>
      <c r="S50" s="109">
        <v>5002874.1654667873</v>
      </c>
      <c r="T50" s="109">
        <v>5002874.1654667873</v>
      </c>
      <c r="U50" s="109">
        <v>5002874.1654667873</v>
      </c>
      <c r="V50" s="109"/>
      <c r="W50" s="109"/>
      <c r="X50" s="109"/>
      <c r="Y50" s="109"/>
      <c r="Z50" s="109"/>
      <c r="AA50" s="109"/>
      <c r="AB50" s="142"/>
      <c r="AC50" s="152">
        <v>50028741.654667877</v>
      </c>
      <c r="AD50" s="152"/>
    </row>
    <row r="51" spans="1:33" ht="15" x14ac:dyDescent="0.2">
      <c r="A51" s="193">
        <v>48519</v>
      </c>
      <c r="B51" s="202">
        <v>48719521.297073297</v>
      </c>
      <c r="C51" s="94" t="s">
        <v>35</v>
      </c>
      <c r="D51" s="95">
        <v>20</v>
      </c>
      <c r="E51" s="148"/>
      <c r="F51" s="149"/>
      <c r="G51" s="149"/>
      <c r="H51" s="149"/>
      <c r="I51" s="149"/>
      <c r="J51" s="149"/>
      <c r="K51" s="149"/>
      <c r="L51" s="149">
        <v>162398.40432357768</v>
      </c>
      <c r="M51" s="149">
        <v>162398.40432357768</v>
      </c>
      <c r="N51" s="149">
        <v>162398.40432357768</v>
      </c>
      <c r="O51" s="149">
        <v>162398.40432357768</v>
      </c>
      <c r="P51" s="149">
        <v>162398.40432357768</v>
      </c>
      <c r="Q51" s="149">
        <v>162398.40432357768</v>
      </c>
      <c r="R51" s="149">
        <v>162398.40432357768</v>
      </c>
      <c r="S51" s="149">
        <v>162398.40432357768</v>
      </c>
      <c r="T51" s="149">
        <v>162398.40432357768</v>
      </c>
      <c r="U51" s="149">
        <v>162398.40432357768</v>
      </c>
      <c r="V51" s="149"/>
      <c r="W51" s="149"/>
      <c r="X51" s="149"/>
      <c r="Y51" s="149"/>
      <c r="Z51" s="149"/>
      <c r="AA51" s="149"/>
      <c r="AB51" s="149"/>
      <c r="AC51" s="151">
        <v>32479680.864715535</v>
      </c>
      <c r="AF51" s="206" t="s">
        <v>1</v>
      </c>
      <c r="AG51" s="206">
        <v>11</v>
      </c>
    </row>
    <row r="52" spans="1:33" ht="15" x14ac:dyDescent="0.2">
      <c r="A52" s="191"/>
      <c r="B52" s="194"/>
      <c r="C52" s="100" t="s">
        <v>36</v>
      </c>
      <c r="D52" s="101">
        <v>4</v>
      </c>
      <c r="E52" s="145"/>
      <c r="F52" s="146"/>
      <c r="G52" s="146"/>
      <c r="H52" s="146"/>
      <c r="I52" s="146"/>
      <c r="J52" s="146"/>
      <c r="K52" s="146"/>
      <c r="L52" s="146">
        <v>162398.40432357768</v>
      </c>
      <c r="M52" s="146">
        <v>162398.40432357768</v>
      </c>
      <c r="N52" s="146">
        <v>162398.40432357768</v>
      </c>
      <c r="O52" s="146">
        <v>162398.40432357768</v>
      </c>
      <c r="P52" s="146">
        <v>162398.40432357768</v>
      </c>
      <c r="Q52" s="146">
        <v>162398.40432357768</v>
      </c>
      <c r="R52" s="146">
        <v>162398.40432357768</v>
      </c>
      <c r="S52" s="146">
        <v>162398.40432357768</v>
      </c>
      <c r="T52" s="146">
        <v>162398.40432357768</v>
      </c>
      <c r="U52" s="146">
        <v>162398.40432357768</v>
      </c>
      <c r="V52" s="146"/>
      <c r="W52" s="146"/>
      <c r="X52" s="146"/>
      <c r="Y52" s="146"/>
      <c r="Z52" s="146"/>
      <c r="AA52" s="146"/>
      <c r="AB52" s="146"/>
      <c r="AC52" s="152">
        <v>6495936.1729431069</v>
      </c>
      <c r="AF52" s="206" t="s">
        <v>3</v>
      </c>
      <c r="AG52" s="206">
        <v>11</v>
      </c>
    </row>
    <row r="53" spans="1:33" ht="15" x14ac:dyDescent="0.2">
      <c r="A53" s="191"/>
      <c r="B53" s="194"/>
      <c r="C53" s="106" t="s">
        <v>37</v>
      </c>
      <c r="D53" s="107">
        <v>6</v>
      </c>
      <c r="E53" s="143"/>
      <c r="F53" s="143"/>
      <c r="G53" s="143"/>
      <c r="H53" s="143"/>
      <c r="I53" s="143"/>
      <c r="J53" s="143"/>
      <c r="K53" s="143"/>
      <c r="L53" s="143">
        <v>162398.40432357768</v>
      </c>
      <c r="M53" s="143">
        <v>162398.40432357768</v>
      </c>
      <c r="N53" s="143">
        <v>162398.40432357768</v>
      </c>
      <c r="O53" s="143">
        <v>162398.40432357768</v>
      </c>
      <c r="P53" s="143">
        <v>162398.40432357768</v>
      </c>
      <c r="Q53" s="143">
        <v>162398.40432357768</v>
      </c>
      <c r="R53" s="143">
        <v>162398.40432357768</v>
      </c>
      <c r="S53" s="143">
        <v>162398.40432357768</v>
      </c>
      <c r="T53" s="143">
        <v>162398.40432357768</v>
      </c>
      <c r="U53" s="143">
        <v>162398.40432357768</v>
      </c>
      <c r="V53" s="143"/>
      <c r="W53" s="143"/>
      <c r="X53" s="143"/>
      <c r="Y53" s="143"/>
      <c r="Z53" s="143"/>
      <c r="AA53" s="143"/>
      <c r="AB53" s="143"/>
      <c r="AC53" s="153">
        <v>9743904.2594146598</v>
      </c>
      <c r="AF53" s="206" t="s">
        <v>2</v>
      </c>
      <c r="AG53" s="206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/>
      <c r="F54" s="109"/>
      <c r="G54" s="109"/>
      <c r="H54" s="109"/>
      <c r="I54" s="109"/>
      <c r="J54" s="109"/>
      <c r="K54" s="109"/>
      <c r="L54" s="109">
        <v>4871952.1297073299</v>
      </c>
      <c r="M54" s="109">
        <v>4871952.1297073299</v>
      </c>
      <c r="N54" s="109">
        <v>4871952.1297073299</v>
      </c>
      <c r="O54" s="109">
        <v>4871952.1297073299</v>
      </c>
      <c r="P54" s="109">
        <v>4871952.1297073299</v>
      </c>
      <c r="Q54" s="109">
        <v>4871952.1297073299</v>
      </c>
      <c r="R54" s="109">
        <v>4871952.1297073299</v>
      </c>
      <c r="S54" s="109">
        <v>4871952.1297073299</v>
      </c>
      <c r="T54" s="109">
        <v>4871952.1297073299</v>
      </c>
      <c r="U54" s="109">
        <v>4871952.1297073299</v>
      </c>
      <c r="V54" s="109"/>
      <c r="W54" s="109"/>
      <c r="X54" s="109"/>
      <c r="Y54" s="109"/>
      <c r="Z54" s="109"/>
      <c r="AA54" s="109"/>
      <c r="AB54" s="142"/>
      <c r="AC54" s="152">
        <v>48719521.297073297</v>
      </c>
      <c r="AD54" s="152"/>
    </row>
    <row r="55" spans="1:33" ht="15" x14ac:dyDescent="0.2">
      <c r="A55" s="193">
        <v>48549</v>
      </c>
      <c r="B55" s="202">
        <v>47494472.813839741</v>
      </c>
      <c r="C55" s="94" t="s">
        <v>35</v>
      </c>
      <c r="D55" s="95">
        <v>22</v>
      </c>
      <c r="E55" s="148"/>
      <c r="F55" s="149"/>
      <c r="G55" s="149"/>
      <c r="H55" s="149"/>
      <c r="I55" s="149"/>
      <c r="J55" s="149"/>
      <c r="K55" s="149"/>
      <c r="L55" s="149">
        <v>153207.97681883784</v>
      </c>
      <c r="M55" s="149">
        <v>153207.97681883784</v>
      </c>
      <c r="N55" s="149">
        <v>153207.97681883784</v>
      </c>
      <c r="O55" s="149">
        <v>153207.97681883784</v>
      </c>
      <c r="P55" s="149">
        <v>153207.97681883784</v>
      </c>
      <c r="Q55" s="149">
        <v>153207.97681883784</v>
      </c>
      <c r="R55" s="149">
        <v>153207.97681883784</v>
      </c>
      <c r="S55" s="149">
        <v>153207.97681883784</v>
      </c>
      <c r="T55" s="149">
        <v>153207.97681883784</v>
      </c>
      <c r="U55" s="149">
        <v>153207.97681883784</v>
      </c>
      <c r="V55" s="149"/>
      <c r="W55" s="149"/>
      <c r="X55" s="149"/>
      <c r="Y55" s="149"/>
      <c r="Z55" s="149"/>
      <c r="AA55" s="149"/>
      <c r="AB55" s="149"/>
      <c r="AC55" s="151">
        <v>33705754.900144331</v>
      </c>
      <c r="AF55" s="206" t="s">
        <v>1</v>
      </c>
      <c r="AG55" s="206">
        <v>12</v>
      </c>
    </row>
    <row r="56" spans="1:33" ht="15" x14ac:dyDescent="0.2">
      <c r="A56" s="191"/>
      <c r="B56" s="194"/>
      <c r="C56" s="100" t="s">
        <v>36</v>
      </c>
      <c r="D56" s="101">
        <v>3</v>
      </c>
      <c r="E56" s="145"/>
      <c r="F56" s="146"/>
      <c r="G56" s="146"/>
      <c r="H56" s="146"/>
      <c r="I56" s="146"/>
      <c r="J56" s="146"/>
      <c r="K56" s="146"/>
      <c r="L56" s="146">
        <v>153207.97681883784</v>
      </c>
      <c r="M56" s="146">
        <v>153207.97681883784</v>
      </c>
      <c r="N56" s="146">
        <v>153207.97681883784</v>
      </c>
      <c r="O56" s="146">
        <v>153207.97681883784</v>
      </c>
      <c r="P56" s="146">
        <v>153207.97681883784</v>
      </c>
      <c r="Q56" s="146">
        <v>153207.97681883784</v>
      </c>
      <c r="R56" s="146">
        <v>153207.97681883784</v>
      </c>
      <c r="S56" s="146">
        <v>153207.97681883784</v>
      </c>
      <c r="T56" s="146">
        <v>153207.97681883784</v>
      </c>
      <c r="U56" s="146">
        <v>153207.97681883784</v>
      </c>
      <c r="V56" s="146"/>
      <c r="W56" s="146"/>
      <c r="X56" s="146"/>
      <c r="Y56" s="146"/>
      <c r="Z56" s="146"/>
      <c r="AA56" s="146"/>
      <c r="AB56" s="146"/>
      <c r="AC56" s="152">
        <v>4596239.3045651354</v>
      </c>
      <c r="AF56" s="206" t="s">
        <v>3</v>
      </c>
      <c r="AG56" s="206">
        <v>12</v>
      </c>
    </row>
    <row r="57" spans="1:33" ht="15" x14ac:dyDescent="0.2">
      <c r="A57" s="191"/>
      <c r="B57" s="194"/>
      <c r="C57" s="106" t="s">
        <v>37</v>
      </c>
      <c r="D57" s="107">
        <v>6</v>
      </c>
      <c r="E57" s="143"/>
      <c r="F57" s="143"/>
      <c r="G57" s="143"/>
      <c r="H57" s="143"/>
      <c r="I57" s="143"/>
      <c r="J57" s="143"/>
      <c r="K57" s="143"/>
      <c r="L57" s="143">
        <v>153207.97681883784</v>
      </c>
      <c r="M57" s="143">
        <v>153207.97681883784</v>
      </c>
      <c r="N57" s="143">
        <v>153207.97681883784</v>
      </c>
      <c r="O57" s="143">
        <v>153207.97681883784</v>
      </c>
      <c r="P57" s="143">
        <v>153207.97681883784</v>
      </c>
      <c r="Q57" s="143">
        <v>153207.97681883784</v>
      </c>
      <c r="R57" s="143">
        <v>153207.97681883784</v>
      </c>
      <c r="S57" s="143">
        <v>153207.97681883784</v>
      </c>
      <c r="T57" s="143">
        <v>153207.97681883784</v>
      </c>
      <c r="U57" s="143">
        <v>153207.97681883784</v>
      </c>
      <c r="V57" s="143"/>
      <c r="W57" s="143"/>
      <c r="X57" s="143"/>
      <c r="Y57" s="143"/>
      <c r="Z57" s="143"/>
      <c r="AA57" s="143"/>
      <c r="AB57" s="143"/>
      <c r="AC57" s="153">
        <v>9192478.6091302708</v>
      </c>
      <c r="AF57" s="206" t="s">
        <v>2</v>
      </c>
      <c r="AG57" s="206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/>
      <c r="F58" s="109"/>
      <c r="G58" s="109"/>
      <c r="H58" s="109"/>
      <c r="I58" s="109"/>
      <c r="J58" s="109"/>
      <c r="K58" s="109"/>
      <c r="L58" s="109">
        <v>4749447.2813839726</v>
      </c>
      <c r="M58" s="109">
        <v>4749447.2813839726</v>
      </c>
      <c r="N58" s="109">
        <v>4749447.2813839726</v>
      </c>
      <c r="O58" s="109">
        <v>4749447.2813839726</v>
      </c>
      <c r="P58" s="109">
        <v>4749447.2813839726</v>
      </c>
      <c r="Q58" s="109">
        <v>4749447.2813839726</v>
      </c>
      <c r="R58" s="109">
        <v>4749447.2813839726</v>
      </c>
      <c r="S58" s="109">
        <v>4749447.2813839726</v>
      </c>
      <c r="T58" s="109">
        <v>4749447.2813839726</v>
      </c>
      <c r="U58" s="109">
        <v>4749447.2813839726</v>
      </c>
      <c r="V58" s="109"/>
      <c r="W58" s="109"/>
      <c r="X58" s="109"/>
      <c r="Y58" s="109"/>
      <c r="Z58" s="109"/>
      <c r="AA58" s="109"/>
      <c r="AB58" s="142"/>
      <c r="AC58" s="152">
        <v>47494472.813839741</v>
      </c>
      <c r="AD58" s="152"/>
    </row>
    <row r="59" spans="1:33" s="37" customFormat="1" x14ac:dyDescent="0.2">
      <c r="AD59" s="209"/>
    </row>
    <row r="60" spans="1:33" s="37" customFormat="1" ht="15.75" x14ac:dyDescent="0.2">
      <c r="B60" s="38" t="s">
        <v>44</v>
      </c>
      <c r="Z60" s="210"/>
      <c r="AA60" s="210"/>
      <c r="AB60" s="210"/>
    </row>
    <row r="61" spans="1:33" s="37" customFormat="1" ht="18" x14ac:dyDescent="0.25">
      <c r="B61" s="38" t="s">
        <v>51</v>
      </c>
      <c r="Z61" s="7" t="s">
        <v>58</v>
      </c>
    </row>
  </sheetData>
  <mergeCells count="26">
    <mergeCell ref="A55:A58"/>
    <mergeCell ref="B55:B58"/>
    <mergeCell ref="A43:A46"/>
    <mergeCell ref="B43:B46"/>
    <mergeCell ref="A47:A50"/>
    <mergeCell ref="B47:B50"/>
    <mergeCell ref="A51:A54"/>
    <mergeCell ref="B51:B54"/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D2:E2"/>
    <mergeCell ref="C9:D9"/>
    <mergeCell ref="A11:A14"/>
    <mergeCell ref="B11:B14"/>
    <mergeCell ref="A15:A18"/>
    <mergeCell ref="B15:B18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6BBE3-71F1-46D2-B5AD-BCD9E9D9C51A}">
  <sheetPr>
    <tabColor theme="3" tint="0.39997558519241921"/>
    <pageSetUpPr fitToPage="1"/>
  </sheetPr>
  <dimension ref="A1:AG61"/>
  <sheetViews>
    <sheetView showGridLines="0" zoomScale="90" workbookViewId="0">
      <pane xSplit="4" ySplit="10" topLeftCell="E21" activePane="bottomRight" state="frozen"/>
      <selection activeCell="E24" sqref="E24"/>
      <selection pane="topRight" activeCell="E24" sqref="E24"/>
      <selection pane="bottomLeft" activeCell="E24" sqref="E24"/>
      <selection pane="bottomRight" activeCell="E24" sqref="E24"/>
    </sheetView>
  </sheetViews>
  <sheetFormatPr baseColWidth="10" defaultColWidth="0" defaultRowHeight="12.75" x14ac:dyDescent="0.2"/>
  <cols>
    <col min="1" max="1" width="8.28515625" style="206" customWidth="1"/>
    <col min="2" max="2" width="15.5703125" style="206" customWidth="1"/>
    <col min="3" max="4" width="13.28515625" style="206" customWidth="1"/>
    <col min="5" max="11" width="14.42578125" style="206" hidden="1" customWidth="1"/>
    <col min="12" max="21" width="14.42578125" style="206" bestFit="1" customWidth="1"/>
    <col min="22" max="25" width="14.42578125" style="206" hidden="1" customWidth="1"/>
    <col min="26" max="26" width="18" style="206" hidden="1" customWidth="1"/>
    <col min="27" max="28" width="14.42578125" style="206" hidden="1" customWidth="1"/>
    <col min="29" max="29" width="17.7109375" style="206" customWidth="1"/>
    <col min="30" max="30" width="19.85546875" style="206" customWidth="1"/>
    <col min="31" max="31" width="3.42578125" style="206" hidden="1" customWidth="1"/>
    <col min="32" max="32" width="5.28515625" style="206" hidden="1" customWidth="1"/>
    <col min="33" max="33" width="9.85546875" style="206" hidden="1" customWidth="1"/>
    <col min="34" max="16384" width="3.42578125" style="206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">
        <v>129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207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>
        <v>2033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208" customFormat="1" ht="32.25" thickBot="1" x14ac:dyDescent="0.25">
      <c r="A10" s="3" t="s">
        <v>117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48580</v>
      </c>
      <c r="B11" s="202">
        <v>30508838.209395766</v>
      </c>
      <c r="C11" s="94" t="s">
        <v>35</v>
      </c>
      <c r="D11" s="95">
        <v>20</v>
      </c>
      <c r="E11" s="148"/>
      <c r="F11" s="149"/>
      <c r="G11" s="149"/>
      <c r="H11" s="149"/>
      <c r="I11" s="149"/>
      <c r="J11" s="149"/>
      <c r="K11" s="149"/>
      <c r="L11" s="149">
        <v>98415.607127083116</v>
      </c>
      <c r="M11" s="149">
        <v>98415.607127083116</v>
      </c>
      <c r="N11" s="149">
        <v>98415.607127083116</v>
      </c>
      <c r="O11" s="149">
        <v>98415.607127083116</v>
      </c>
      <c r="P11" s="149">
        <v>98415.607127083116</v>
      </c>
      <c r="Q11" s="149">
        <v>98415.607127083116</v>
      </c>
      <c r="R11" s="149">
        <v>98415.607127083116</v>
      </c>
      <c r="S11" s="149">
        <v>98415.607127083116</v>
      </c>
      <c r="T11" s="149">
        <v>98415.607127083116</v>
      </c>
      <c r="U11" s="149">
        <v>98415.607127083116</v>
      </c>
      <c r="V11" s="149"/>
      <c r="W11" s="149"/>
      <c r="X11" s="149"/>
      <c r="Y11" s="149"/>
      <c r="Z11" s="149"/>
      <c r="AA11" s="149"/>
      <c r="AB11" s="149"/>
      <c r="AC11" s="151">
        <v>19683121.425416622</v>
      </c>
      <c r="AF11" s="206" t="s">
        <v>1</v>
      </c>
      <c r="AG11" s="206">
        <v>1</v>
      </c>
    </row>
    <row r="12" spans="1:33" ht="15" x14ac:dyDescent="0.2">
      <c r="A12" s="191"/>
      <c r="B12" s="194"/>
      <c r="C12" s="100" t="s">
        <v>36</v>
      </c>
      <c r="D12" s="101">
        <v>4</v>
      </c>
      <c r="E12" s="145"/>
      <c r="F12" s="146"/>
      <c r="G12" s="146"/>
      <c r="H12" s="146"/>
      <c r="I12" s="146"/>
      <c r="J12" s="146"/>
      <c r="K12" s="146"/>
      <c r="L12" s="146">
        <v>98415.607127083116</v>
      </c>
      <c r="M12" s="146">
        <v>98415.607127083116</v>
      </c>
      <c r="N12" s="146">
        <v>98415.607127083116</v>
      </c>
      <c r="O12" s="146">
        <v>98415.607127083116</v>
      </c>
      <c r="P12" s="146">
        <v>98415.607127083116</v>
      </c>
      <c r="Q12" s="146">
        <v>98415.607127083116</v>
      </c>
      <c r="R12" s="146">
        <v>98415.607127083116</v>
      </c>
      <c r="S12" s="146">
        <v>98415.607127083116</v>
      </c>
      <c r="T12" s="146">
        <v>98415.607127083116</v>
      </c>
      <c r="U12" s="146">
        <v>98415.607127083116</v>
      </c>
      <c r="V12" s="146"/>
      <c r="W12" s="146"/>
      <c r="X12" s="146"/>
      <c r="Y12" s="146"/>
      <c r="Z12" s="146"/>
      <c r="AA12" s="146"/>
      <c r="AB12" s="146"/>
      <c r="AC12" s="152">
        <v>3936624.2850833246</v>
      </c>
      <c r="AF12" s="206" t="s">
        <v>3</v>
      </c>
      <c r="AG12" s="206">
        <v>1</v>
      </c>
    </row>
    <row r="13" spans="1:33" ht="15" x14ac:dyDescent="0.2">
      <c r="A13" s="191"/>
      <c r="B13" s="194"/>
      <c r="C13" s="106" t="s">
        <v>37</v>
      </c>
      <c r="D13" s="107">
        <v>7</v>
      </c>
      <c r="E13" s="143"/>
      <c r="F13" s="143"/>
      <c r="G13" s="143"/>
      <c r="H13" s="143"/>
      <c r="I13" s="143"/>
      <c r="J13" s="143"/>
      <c r="K13" s="143"/>
      <c r="L13" s="143">
        <v>98415.607127083116</v>
      </c>
      <c r="M13" s="143">
        <v>98415.607127083116</v>
      </c>
      <c r="N13" s="143">
        <v>98415.607127083116</v>
      </c>
      <c r="O13" s="143">
        <v>98415.607127083116</v>
      </c>
      <c r="P13" s="143">
        <v>98415.607127083116</v>
      </c>
      <c r="Q13" s="143">
        <v>98415.607127083116</v>
      </c>
      <c r="R13" s="143">
        <v>98415.607127083116</v>
      </c>
      <c r="S13" s="143">
        <v>98415.607127083116</v>
      </c>
      <c r="T13" s="143">
        <v>98415.607127083116</v>
      </c>
      <c r="U13" s="143">
        <v>98415.607127083116</v>
      </c>
      <c r="V13" s="143"/>
      <c r="W13" s="143"/>
      <c r="X13" s="143"/>
      <c r="Y13" s="143"/>
      <c r="Z13" s="143"/>
      <c r="AA13" s="143"/>
      <c r="AB13" s="143"/>
      <c r="AC13" s="153">
        <v>6889092.4988958184</v>
      </c>
      <c r="AF13" s="206" t="s">
        <v>2</v>
      </c>
      <c r="AG13" s="206">
        <v>1</v>
      </c>
    </row>
    <row r="14" spans="1:33" ht="15.75" thickBot="1" x14ac:dyDescent="0.25">
      <c r="A14" s="192"/>
      <c r="B14" s="195"/>
      <c r="C14" s="122" t="s">
        <v>34</v>
      </c>
      <c r="D14" s="123">
        <v>31</v>
      </c>
      <c r="E14" s="109"/>
      <c r="F14" s="109"/>
      <c r="G14" s="109"/>
      <c r="H14" s="109"/>
      <c r="I14" s="109"/>
      <c r="J14" s="109"/>
      <c r="K14" s="109"/>
      <c r="L14" s="109">
        <v>3050883.8209395767</v>
      </c>
      <c r="M14" s="109">
        <v>3050883.8209395767</v>
      </c>
      <c r="N14" s="109">
        <v>3050883.8209395767</v>
      </c>
      <c r="O14" s="109">
        <v>3050883.8209395767</v>
      </c>
      <c r="P14" s="109">
        <v>3050883.8209395767</v>
      </c>
      <c r="Q14" s="109">
        <v>3050883.8209395767</v>
      </c>
      <c r="R14" s="109">
        <v>3050883.8209395767</v>
      </c>
      <c r="S14" s="109">
        <v>3050883.8209395767</v>
      </c>
      <c r="T14" s="109">
        <v>3050883.8209395767</v>
      </c>
      <c r="U14" s="109">
        <v>3050883.8209395767</v>
      </c>
      <c r="V14" s="109"/>
      <c r="W14" s="109"/>
      <c r="X14" s="109"/>
      <c r="Y14" s="109"/>
      <c r="Z14" s="109"/>
      <c r="AA14" s="109"/>
      <c r="AB14" s="142"/>
      <c r="AC14" s="152">
        <v>30508838.209395766</v>
      </c>
      <c r="AD14" s="152"/>
    </row>
    <row r="15" spans="1:33" ht="15" x14ac:dyDescent="0.2">
      <c r="A15" s="191">
        <v>48611</v>
      </c>
      <c r="B15" s="202">
        <v>31275915.851725049</v>
      </c>
      <c r="C15" s="94" t="s">
        <v>35</v>
      </c>
      <c r="D15" s="95">
        <v>20</v>
      </c>
      <c r="E15" s="148"/>
      <c r="F15" s="149"/>
      <c r="G15" s="149"/>
      <c r="H15" s="149"/>
      <c r="I15" s="149"/>
      <c r="J15" s="149"/>
      <c r="K15" s="149"/>
      <c r="L15" s="149">
        <v>111699.69947044661</v>
      </c>
      <c r="M15" s="149">
        <v>111699.69947044661</v>
      </c>
      <c r="N15" s="149">
        <v>111699.69947044661</v>
      </c>
      <c r="O15" s="149">
        <v>111699.69947044661</v>
      </c>
      <c r="P15" s="149">
        <v>111699.69947044661</v>
      </c>
      <c r="Q15" s="149">
        <v>111699.69947044661</v>
      </c>
      <c r="R15" s="149">
        <v>111699.69947044661</v>
      </c>
      <c r="S15" s="149">
        <v>111699.69947044661</v>
      </c>
      <c r="T15" s="149">
        <v>111699.69947044661</v>
      </c>
      <c r="U15" s="149">
        <v>111699.69947044661</v>
      </c>
      <c r="V15" s="149"/>
      <c r="W15" s="149"/>
      <c r="X15" s="149"/>
      <c r="Y15" s="149"/>
      <c r="Z15" s="149"/>
      <c r="AA15" s="149"/>
      <c r="AB15" s="149"/>
      <c r="AC15" s="151">
        <v>22339939.894089319</v>
      </c>
      <c r="AF15" s="206" t="s">
        <v>1</v>
      </c>
      <c r="AG15" s="206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/>
      <c r="F16" s="146"/>
      <c r="G16" s="146"/>
      <c r="H16" s="146"/>
      <c r="I16" s="146"/>
      <c r="J16" s="146"/>
      <c r="K16" s="146"/>
      <c r="L16" s="146">
        <v>111699.69947044661</v>
      </c>
      <c r="M16" s="146">
        <v>111699.69947044661</v>
      </c>
      <c r="N16" s="146">
        <v>111699.69947044661</v>
      </c>
      <c r="O16" s="146">
        <v>111699.69947044661</v>
      </c>
      <c r="P16" s="146">
        <v>111699.69947044661</v>
      </c>
      <c r="Q16" s="146">
        <v>111699.69947044661</v>
      </c>
      <c r="R16" s="146">
        <v>111699.69947044661</v>
      </c>
      <c r="S16" s="146">
        <v>111699.69947044661</v>
      </c>
      <c r="T16" s="146">
        <v>111699.69947044661</v>
      </c>
      <c r="U16" s="146">
        <v>111699.69947044661</v>
      </c>
      <c r="V16" s="146"/>
      <c r="W16" s="146"/>
      <c r="X16" s="146"/>
      <c r="Y16" s="146"/>
      <c r="Z16" s="146"/>
      <c r="AA16" s="146"/>
      <c r="AB16" s="146"/>
      <c r="AC16" s="152">
        <v>4467987.9788178634</v>
      </c>
      <c r="AF16" s="206" t="s">
        <v>3</v>
      </c>
      <c r="AG16" s="206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/>
      <c r="F17" s="143"/>
      <c r="G17" s="143"/>
      <c r="H17" s="143"/>
      <c r="I17" s="143"/>
      <c r="J17" s="143"/>
      <c r="K17" s="143"/>
      <c r="L17" s="143">
        <v>111699.69947044661</v>
      </c>
      <c r="M17" s="143">
        <v>111699.69947044661</v>
      </c>
      <c r="N17" s="143">
        <v>111699.69947044661</v>
      </c>
      <c r="O17" s="143">
        <v>111699.69947044661</v>
      </c>
      <c r="P17" s="143">
        <v>111699.69947044661</v>
      </c>
      <c r="Q17" s="143">
        <v>111699.69947044661</v>
      </c>
      <c r="R17" s="143">
        <v>111699.69947044661</v>
      </c>
      <c r="S17" s="143">
        <v>111699.69947044661</v>
      </c>
      <c r="T17" s="143">
        <v>111699.69947044661</v>
      </c>
      <c r="U17" s="143">
        <v>111699.69947044661</v>
      </c>
      <c r="V17" s="143"/>
      <c r="W17" s="143"/>
      <c r="X17" s="143"/>
      <c r="Y17" s="143"/>
      <c r="Z17" s="143"/>
      <c r="AA17" s="143"/>
      <c r="AB17" s="143"/>
      <c r="AC17" s="153">
        <v>4467987.9788178634</v>
      </c>
      <c r="AF17" s="206" t="s">
        <v>2</v>
      </c>
      <c r="AG17" s="206">
        <v>2</v>
      </c>
    </row>
    <row r="18" spans="1:33" ht="15.75" thickBot="1" x14ac:dyDescent="0.25">
      <c r="A18" s="192"/>
      <c r="B18" s="195"/>
      <c r="C18" s="112" t="s">
        <v>34</v>
      </c>
      <c r="D18" s="113">
        <v>28</v>
      </c>
      <c r="E18" s="109"/>
      <c r="F18" s="109"/>
      <c r="G18" s="109"/>
      <c r="H18" s="109"/>
      <c r="I18" s="109"/>
      <c r="J18" s="109"/>
      <c r="K18" s="109"/>
      <c r="L18" s="109">
        <v>3127591.5851725047</v>
      </c>
      <c r="M18" s="109">
        <v>3127591.5851725047</v>
      </c>
      <c r="N18" s="109">
        <v>3127591.5851725047</v>
      </c>
      <c r="O18" s="109">
        <v>3127591.5851725047</v>
      </c>
      <c r="P18" s="109">
        <v>3127591.5851725047</v>
      </c>
      <c r="Q18" s="109">
        <v>3127591.5851725047</v>
      </c>
      <c r="R18" s="109">
        <v>3127591.5851725047</v>
      </c>
      <c r="S18" s="109">
        <v>3127591.5851725047</v>
      </c>
      <c r="T18" s="109">
        <v>3127591.5851725047</v>
      </c>
      <c r="U18" s="109">
        <v>3127591.5851725047</v>
      </c>
      <c r="V18" s="109"/>
      <c r="W18" s="109"/>
      <c r="X18" s="109"/>
      <c r="Y18" s="109"/>
      <c r="Z18" s="109"/>
      <c r="AA18" s="109"/>
      <c r="AB18" s="142"/>
      <c r="AC18" s="152">
        <v>31275915.851725049</v>
      </c>
      <c r="AD18" s="152"/>
    </row>
    <row r="19" spans="1:33" ht="15" x14ac:dyDescent="0.2">
      <c r="A19" s="193">
        <v>48639</v>
      </c>
      <c r="B19" s="202">
        <v>32375058.420798063</v>
      </c>
      <c r="C19" s="94" t="s">
        <v>35</v>
      </c>
      <c r="D19" s="95">
        <v>22</v>
      </c>
      <c r="E19" s="148"/>
      <c r="F19" s="149"/>
      <c r="G19" s="149"/>
      <c r="H19" s="149"/>
      <c r="I19" s="149"/>
      <c r="J19" s="149"/>
      <c r="K19" s="149"/>
      <c r="L19" s="149">
        <v>104435.67232515506</v>
      </c>
      <c r="M19" s="149">
        <v>104435.67232515506</v>
      </c>
      <c r="N19" s="149">
        <v>104435.67232515506</v>
      </c>
      <c r="O19" s="149">
        <v>104435.67232515506</v>
      </c>
      <c r="P19" s="149">
        <v>104435.67232515506</v>
      </c>
      <c r="Q19" s="149">
        <v>104435.67232515506</v>
      </c>
      <c r="R19" s="149">
        <v>104435.67232515506</v>
      </c>
      <c r="S19" s="149">
        <v>104435.67232515506</v>
      </c>
      <c r="T19" s="149">
        <v>104435.67232515506</v>
      </c>
      <c r="U19" s="149">
        <v>104435.67232515506</v>
      </c>
      <c r="V19" s="149"/>
      <c r="W19" s="149"/>
      <c r="X19" s="149"/>
      <c r="Y19" s="149"/>
      <c r="Z19" s="149"/>
      <c r="AA19" s="149"/>
      <c r="AB19" s="149"/>
      <c r="AC19" s="151">
        <v>22975847.911534108</v>
      </c>
      <c r="AF19" s="206" t="s">
        <v>1</v>
      </c>
      <c r="AG19" s="206">
        <v>3</v>
      </c>
    </row>
    <row r="20" spans="1:33" ht="15" x14ac:dyDescent="0.2">
      <c r="A20" s="191"/>
      <c r="B20" s="194"/>
      <c r="C20" s="100" t="s">
        <v>36</v>
      </c>
      <c r="D20" s="101">
        <v>4</v>
      </c>
      <c r="E20" s="145"/>
      <c r="F20" s="146"/>
      <c r="G20" s="146"/>
      <c r="H20" s="146"/>
      <c r="I20" s="146"/>
      <c r="J20" s="146"/>
      <c r="K20" s="146"/>
      <c r="L20" s="146">
        <v>104435.67232515506</v>
      </c>
      <c r="M20" s="146">
        <v>104435.67232515506</v>
      </c>
      <c r="N20" s="146">
        <v>104435.67232515506</v>
      </c>
      <c r="O20" s="146">
        <v>104435.67232515506</v>
      </c>
      <c r="P20" s="146">
        <v>104435.67232515506</v>
      </c>
      <c r="Q20" s="146">
        <v>104435.67232515506</v>
      </c>
      <c r="R20" s="146">
        <v>104435.67232515506</v>
      </c>
      <c r="S20" s="146">
        <v>104435.67232515506</v>
      </c>
      <c r="T20" s="146">
        <v>104435.67232515506</v>
      </c>
      <c r="U20" s="146">
        <v>104435.67232515506</v>
      </c>
      <c r="V20" s="146"/>
      <c r="W20" s="146"/>
      <c r="X20" s="146"/>
      <c r="Y20" s="146"/>
      <c r="Z20" s="146"/>
      <c r="AA20" s="146"/>
      <c r="AB20" s="146"/>
      <c r="AC20" s="152">
        <v>4177426.8930062018</v>
      </c>
      <c r="AF20" s="206" t="s">
        <v>3</v>
      </c>
      <c r="AG20" s="206">
        <v>3</v>
      </c>
    </row>
    <row r="21" spans="1:33" ht="15" x14ac:dyDescent="0.2">
      <c r="A21" s="191"/>
      <c r="B21" s="194"/>
      <c r="C21" s="106" t="s">
        <v>37</v>
      </c>
      <c r="D21" s="107">
        <v>5</v>
      </c>
      <c r="E21" s="143"/>
      <c r="F21" s="143"/>
      <c r="G21" s="143"/>
      <c r="H21" s="143"/>
      <c r="I21" s="143"/>
      <c r="J21" s="143"/>
      <c r="K21" s="143"/>
      <c r="L21" s="143">
        <v>104435.67232515506</v>
      </c>
      <c r="M21" s="143">
        <v>104435.67232515506</v>
      </c>
      <c r="N21" s="143">
        <v>104435.67232515506</v>
      </c>
      <c r="O21" s="143">
        <v>104435.67232515506</v>
      </c>
      <c r="P21" s="143">
        <v>104435.67232515506</v>
      </c>
      <c r="Q21" s="143">
        <v>104435.67232515506</v>
      </c>
      <c r="R21" s="143">
        <v>104435.67232515506</v>
      </c>
      <c r="S21" s="143">
        <v>104435.67232515506</v>
      </c>
      <c r="T21" s="143">
        <v>104435.67232515506</v>
      </c>
      <c r="U21" s="143">
        <v>104435.67232515506</v>
      </c>
      <c r="V21" s="143"/>
      <c r="W21" s="143"/>
      <c r="X21" s="143"/>
      <c r="Y21" s="143"/>
      <c r="Z21" s="143"/>
      <c r="AA21" s="143"/>
      <c r="AB21" s="143"/>
      <c r="AC21" s="153">
        <v>5221783.6162577523</v>
      </c>
      <c r="AF21" s="206" t="s">
        <v>2</v>
      </c>
      <c r="AG21" s="206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/>
      <c r="F22" s="109"/>
      <c r="G22" s="109"/>
      <c r="H22" s="109"/>
      <c r="I22" s="109"/>
      <c r="J22" s="109"/>
      <c r="K22" s="109"/>
      <c r="L22" s="109">
        <v>3237505.8420798066</v>
      </c>
      <c r="M22" s="109">
        <v>3237505.8420798066</v>
      </c>
      <c r="N22" s="109">
        <v>3237505.8420798066</v>
      </c>
      <c r="O22" s="109">
        <v>3237505.8420798066</v>
      </c>
      <c r="P22" s="109">
        <v>3237505.8420798066</v>
      </c>
      <c r="Q22" s="109">
        <v>3237505.8420798066</v>
      </c>
      <c r="R22" s="109">
        <v>3237505.8420798066</v>
      </c>
      <c r="S22" s="109">
        <v>3237505.8420798066</v>
      </c>
      <c r="T22" s="109">
        <v>3237505.8420798066</v>
      </c>
      <c r="U22" s="109">
        <v>3237505.8420798066</v>
      </c>
      <c r="V22" s="109"/>
      <c r="W22" s="109"/>
      <c r="X22" s="109"/>
      <c r="Y22" s="109"/>
      <c r="Z22" s="109"/>
      <c r="AA22" s="109"/>
      <c r="AB22" s="142"/>
      <c r="AC22" s="152">
        <v>32375058.420798063</v>
      </c>
      <c r="AD22" s="152"/>
    </row>
    <row r="23" spans="1:33" ht="15" x14ac:dyDescent="0.2">
      <c r="A23" s="193">
        <v>48670</v>
      </c>
      <c r="B23" s="202">
        <v>30846661.455130022</v>
      </c>
      <c r="C23" s="94" t="s">
        <v>35</v>
      </c>
      <c r="D23" s="95">
        <v>19</v>
      </c>
      <c r="E23" s="148"/>
      <c r="F23" s="149"/>
      <c r="G23" s="149"/>
      <c r="H23" s="149"/>
      <c r="I23" s="149"/>
      <c r="J23" s="149"/>
      <c r="K23" s="149"/>
      <c r="L23" s="149">
        <v>102822.20485043341</v>
      </c>
      <c r="M23" s="149">
        <v>102822.20485043341</v>
      </c>
      <c r="N23" s="149">
        <v>102822.20485043341</v>
      </c>
      <c r="O23" s="149">
        <v>102822.20485043341</v>
      </c>
      <c r="P23" s="149">
        <v>102822.20485043341</v>
      </c>
      <c r="Q23" s="149">
        <v>102822.20485043341</v>
      </c>
      <c r="R23" s="149">
        <v>102822.20485043341</v>
      </c>
      <c r="S23" s="149">
        <v>102822.20485043341</v>
      </c>
      <c r="T23" s="149">
        <v>102822.20485043341</v>
      </c>
      <c r="U23" s="149">
        <v>102822.20485043341</v>
      </c>
      <c r="V23" s="149"/>
      <c r="W23" s="149"/>
      <c r="X23" s="149"/>
      <c r="Y23" s="149"/>
      <c r="Z23" s="149"/>
      <c r="AA23" s="149"/>
      <c r="AB23" s="149"/>
      <c r="AC23" s="151">
        <v>19536218.921582349</v>
      </c>
      <c r="AF23" s="206" t="s">
        <v>1</v>
      </c>
      <c r="AG23" s="206">
        <v>4</v>
      </c>
    </row>
    <row r="24" spans="1:33" ht="15" x14ac:dyDescent="0.2">
      <c r="A24" s="191"/>
      <c r="B24" s="194"/>
      <c r="C24" s="100" t="s">
        <v>36</v>
      </c>
      <c r="D24" s="101">
        <v>5</v>
      </c>
      <c r="E24" s="145"/>
      <c r="F24" s="146"/>
      <c r="G24" s="146"/>
      <c r="H24" s="146"/>
      <c r="I24" s="146"/>
      <c r="J24" s="146"/>
      <c r="K24" s="146"/>
      <c r="L24" s="146">
        <v>102822.20485043341</v>
      </c>
      <c r="M24" s="146">
        <v>102822.20485043341</v>
      </c>
      <c r="N24" s="146">
        <v>102822.20485043341</v>
      </c>
      <c r="O24" s="146">
        <v>102822.20485043341</v>
      </c>
      <c r="P24" s="146">
        <v>102822.20485043341</v>
      </c>
      <c r="Q24" s="146">
        <v>102822.20485043341</v>
      </c>
      <c r="R24" s="146">
        <v>102822.20485043341</v>
      </c>
      <c r="S24" s="146">
        <v>102822.20485043341</v>
      </c>
      <c r="T24" s="146">
        <v>102822.20485043341</v>
      </c>
      <c r="U24" s="146">
        <v>102822.20485043341</v>
      </c>
      <c r="V24" s="146"/>
      <c r="W24" s="146"/>
      <c r="X24" s="146"/>
      <c r="Y24" s="146"/>
      <c r="Z24" s="146"/>
      <c r="AA24" s="146"/>
      <c r="AB24" s="146"/>
      <c r="AC24" s="152">
        <v>5141110.2425216706</v>
      </c>
      <c r="AF24" s="206" t="s">
        <v>3</v>
      </c>
      <c r="AG24" s="206">
        <v>4</v>
      </c>
    </row>
    <row r="25" spans="1:33" ht="15" x14ac:dyDescent="0.2">
      <c r="A25" s="191"/>
      <c r="B25" s="194"/>
      <c r="C25" s="106" t="s">
        <v>37</v>
      </c>
      <c r="D25" s="107">
        <v>6</v>
      </c>
      <c r="E25" s="143"/>
      <c r="F25" s="143"/>
      <c r="G25" s="143"/>
      <c r="H25" s="143"/>
      <c r="I25" s="143"/>
      <c r="J25" s="143"/>
      <c r="K25" s="143"/>
      <c r="L25" s="143">
        <v>102822.20485043341</v>
      </c>
      <c r="M25" s="143">
        <v>102822.20485043341</v>
      </c>
      <c r="N25" s="143">
        <v>102822.20485043341</v>
      </c>
      <c r="O25" s="143">
        <v>102822.20485043341</v>
      </c>
      <c r="P25" s="143">
        <v>102822.20485043341</v>
      </c>
      <c r="Q25" s="143">
        <v>102822.20485043341</v>
      </c>
      <c r="R25" s="143">
        <v>102822.20485043341</v>
      </c>
      <c r="S25" s="143">
        <v>102822.20485043341</v>
      </c>
      <c r="T25" s="143">
        <v>102822.20485043341</v>
      </c>
      <c r="U25" s="143">
        <v>102822.20485043341</v>
      </c>
      <c r="V25" s="143"/>
      <c r="W25" s="143"/>
      <c r="X25" s="143"/>
      <c r="Y25" s="143"/>
      <c r="Z25" s="143"/>
      <c r="AA25" s="143"/>
      <c r="AB25" s="143"/>
      <c r="AC25" s="153">
        <v>6169332.2910260046</v>
      </c>
      <c r="AF25" s="206" t="s">
        <v>2</v>
      </c>
      <c r="AG25" s="206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/>
      <c r="F26" s="109"/>
      <c r="G26" s="109"/>
      <c r="H26" s="109"/>
      <c r="I26" s="109"/>
      <c r="J26" s="109"/>
      <c r="K26" s="109"/>
      <c r="L26" s="109">
        <v>3084666.1455130023</v>
      </c>
      <c r="M26" s="109">
        <v>3084666.1455130023</v>
      </c>
      <c r="N26" s="109">
        <v>3084666.1455130023</v>
      </c>
      <c r="O26" s="109">
        <v>3084666.1455130023</v>
      </c>
      <c r="P26" s="109">
        <v>3084666.1455130023</v>
      </c>
      <c r="Q26" s="109">
        <v>3084666.1455130023</v>
      </c>
      <c r="R26" s="109">
        <v>3084666.1455130023</v>
      </c>
      <c r="S26" s="109">
        <v>3084666.1455130023</v>
      </c>
      <c r="T26" s="109">
        <v>3084666.1455130023</v>
      </c>
      <c r="U26" s="109">
        <v>3084666.1455130023</v>
      </c>
      <c r="V26" s="109"/>
      <c r="W26" s="109"/>
      <c r="X26" s="109"/>
      <c r="Y26" s="109"/>
      <c r="Z26" s="109"/>
      <c r="AA26" s="109"/>
      <c r="AB26" s="142"/>
      <c r="AC26" s="152">
        <v>30846661.455130022</v>
      </c>
      <c r="AD26" s="152"/>
    </row>
    <row r="27" spans="1:33" ht="15" x14ac:dyDescent="0.2">
      <c r="A27" s="193">
        <v>48700</v>
      </c>
      <c r="B27" s="202">
        <v>32078821.312230006</v>
      </c>
      <c r="C27" s="94" t="s">
        <v>35</v>
      </c>
      <c r="D27" s="95">
        <v>21</v>
      </c>
      <c r="E27" s="148"/>
      <c r="F27" s="149"/>
      <c r="G27" s="149"/>
      <c r="H27" s="149"/>
      <c r="I27" s="149"/>
      <c r="J27" s="149"/>
      <c r="K27" s="149"/>
      <c r="L27" s="149">
        <v>103480.06874912906</v>
      </c>
      <c r="M27" s="149">
        <v>103480.06874912906</v>
      </c>
      <c r="N27" s="149">
        <v>103480.06874912906</v>
      </c>
      <c r="O27" s="149">
        <v>103480.06874912906</v>
      </c>
      <c r="P27" s="149">
        <v>103480.06874912906</v>
      </c>
      <c r="Q27" s="149">
        <v>103480.06874912906</v>
      </c>
      <c r="R27" s="149">
        <v>103480.06874912906</v>
      </c>
      <c r="S27" s="149">
        <v>103480.06874912906</v>
      </c>
      <c r="T27" s="149">
        <v>103480.06874912906</v>
      </c>
      <c r="U27" s="149">
        <v>103480.06874912906</v>
      </c>
      <c r="V27" s="149"/>
      <c r="W27" s="149"/>
      <c r="X27" s="149"/>
      <c r="Y27" s="149"/>
      <c r="Z27" s="149"/>
      <c r="AA27" s="149"/>
      <c r="AB27" s="149"/>
      <c r="AC27" s="151">
        <v>21730814.437317103</v>
      </c>
      <c r="AF27" s="206" t="s">
        <v>1</v>
      </c>
      <c r="AG27" s="206">
        <v>5</v>
      </c>
    </row>
    <row r="28" spans="1:33" ht="15" x14ac:dyDescent="0.2">
      <c r="A28" s="191"/>
      <c r="B28" s="194"/>
      <c r="C28" s="100" t="s">
        <v>36</v>
      </c>
      <c r="D28" s="101">
        <v>4</v>
      </c>
      <c r="E28" s="145"/>
      <c r="F28" s="146"/>
      <c r="G28" s="146"/>
      <c r="H28" s="146"/>
      <c r="I28" s="146"/>
      <c r="J28" s="146"/>
      <c r="K28" s="146"/>
      <c r="L28" s="146">
        <v>103480.06874912906</v>
      </c>
      <c r="M28" s="146">
        <v>103480.06874912906</v>
      </c>
      <c r="N28" s="146">
        <v>103480.06874912906</v>
      </c>
      <c r="O28" s="146">
        <v>103480.06874912906</v>
      </c>
      <c r="P28" s="146">
        <v>103480.06874912906</v>
      </c>
      <c r="Q28" s="146">
        <v>103480.06874912906</v>
      </c>
      <c r="R28" s="146">
        <v>103480.06874912906</v>
      </c>
      <c r="S28" s="146">
        <v>103480.06874912906</v>
      </c>
      <c r="T28" s="146">
        <v>103480.06874912906</v>
      </c>
      <c r="U28" s="146">
        <v>103480.06874912906</v>
      </c>
      <c r="V28" s="146"/>
      <c r="W28" s="146"/>
      <c r="X28" s="146"/>
      <c r="Y28" s="146"/>
      <c r="Z28" s="146"/>
      <c r="AA28" s="146"/>
      <c r="AB28" s="146"/>
      <c r="AC28" s="152">
        <v>4139202.7499651625</v>
      </c>
      <c r="AF28" s="206" t="s">
        <v>3</v>
      </c>
      <c r="AG28" s="206">
        <v>5</v>
      </c>
    </row>
    <row r="29" spans="1:33" ht="15" x14ac:dyDescent="0.2">
      <c r="A29" s="191"/>
      <c r="B29" s="194"/>
      <c r="C29" s="106" t="s">
        <v>37</v>
      </c>
      <c r="D29" s="107">
        <v>6</v>
      </c>
      <c r="E29" s="143"/>
      <c r="F29" s="143"/>
      <c r="G29" s="143"/>
      <c r="H29" s="143"/>
      <c r="I29" s="143"/>
      <c r="J29" s="143"/>
      <c r="K29" s="143"/>
      <c r="L29" s="143">
        <v>103480.06874912906</v>
      </c>
      <c r="M29" s="143">
        <v>103480.06874912906</v>
      </c>
      <c r="N29" s="143">
        <v>103480.06874912906</v>
      </c>
      <c r="O29" s="143">
        <v>103480.06874912906</v>
      </c>
      <c r="P29" s="143">
        <v>103480.06874912906</v>
      </c>
      <c r="Q29" s="143">
        <v>103480.06874912906</v>
      </c>
      <c r="R29" s="143">
        <v>103480.06874912906</v>
      </c>
      <c r="S29" s="143">
        <v>103480.06874912906</v>
      </c>
      <c r="T29" s="143">
        <v>103480.06874912906</v>
      </c>
      <c r="U29" s="143">
        <v>103480.06874912906</v>
      </c>
      <c r="V29" s="143"/>
      <c r="W29" s="143"/>
      <c r="X29" s="143"/>
      <c r="Y29" s="143"/>
      <c r="Z29" s="143"/>
      <c r="AA29" s="143"/>
      <c r="AB29" s="143"/>
      <c r="AC29" s="153">
        <v>6208804.1249477435</v>
      </c>
      <c r="AF29" s="206" t="s">
        <v>2</v>
      </c>
      <c r="AG29" s="206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/>
      <c r="F30" s="109"/>
      <c r="G30" s="109"/>
      <c r="H30" s="109"/>
      <c r="I30" s="109"/>
      <c r="J30" s="109"/>
      <c r="K30" s="109"/>
      <c r="L30" s="109">
        <v>3207882.1312230011</v>
      </c>
      <c r="M30" s="109">
        <v>3207882.1312230011</v>
      </c>
      <c r="N30" s="109">
        <v>3207882.1312230011</v>
      </c>
      <c r="O30" s="109">
        <v>3207882.1312230011</v>
      </c>
      <c r="P30" s="109">
        <v>3207882.1312230011</v>
      </c>
      <c r="Q30" s="109">
        <v>3207882.1312230011</v>
      </c>
      <c r="R30" s="109">
        <v>3207882.1312230011</v>
      </c>
      <c r="S30" s="109">
        <v>3207882.1312230011</v>
      </c>
      <c r="T30" s="109">
        <v>3207882.1312230011</v>
      </c>
      <c r="U30" s="109">
        <v>3207882.1312230011</v>
      </c>
      <c r="V30" s="109"/>
      <c r="W30" s="109"/>
      <c r="X30" s="109"/>
      <c r="Y30" s="109"/>
      <c r="Z30" s="109"/>
      <c r="AA30" s="109"/>
      <c r="AB30" s="142"/>
      <c r="AC30" s="152">
        <v>32078821.312230006</v>
      </c>
      <c r="AD30" s="152"/>
    </row>
    <row r="31" spans="1:33" ht="15" x14ac:dyDescent="0.2">
      <c r="A31" s="193">
        <v>48731</v>
      </c>
      <c r="B31" s="202">
        <v>30509559.487722415</v>
      </c>
      <c r="C31" s="94" t="s">
        <v>35</v>
      </c>
      <c r="D31" s="95">
        <v>20</v>
      </c>
      <c r="E31" s="148"/>
      <c r="F31" s="149"/>
      <c r="G31" s="149"/>
      <c r="H31" s="149"/>
      <c r="I31" s="149"/>
      <c r="J31" s="149"/>
      <c r="K31" s="149"/>
      <c r="L31" s="149">
        <v>101698.53162574139</v>
      </c>
      <c r="M31" s="149">
        <v>101698.53162574139</v>
      </c>
      <c r="N31" s="149">
        <v>101698.53162574139</v>
      </c>
      <c r="O31" s="149">
        <v>101698.53162574139</v>
      </c>
      <c r="P31" s="149">
        <v>101698.53162574139</v>
      </c>
      <c r="Q31" s="149">
        <v>101698.53162574139</v>
      </c>
      <c r="R31" s="149">
        <v>101698.53162574139</v>
      </c>
      <c r="S31" s="149">
        <v>101698.53162574139</v>
      </c>
      <c r="T31" s="149">
        <v>101698.53162574139</v>
      </c>
      <c r="U31" s="149">
        <v>101698.53162574139</v>
      </c>
      <c r="V31" s="149"/>
      <c r="W31" s="149"/>
      <c r="X31" s="149"/>
      <c r="Y31" s="149"/>
      <c r="Z31" s="149"/>
      <c r="AA31" s="149"/>
      <c r="AB31" s="149"/>
      <c r="AC31" s="151">
        <v>20339706.325148277</v>
      </c>
      <c r="AF31" s="206" t="s">
        <v>1</v>
      </c>
      <c r="AG31" s="206">
        <v>6</v>
      </c>
    </row>
    <row r="32" spans="1:33" ht="15" x14ac:dyDescent="0.2">
      <c r="A32" s="191"/>
      <c r="B32" s="194"/>
      <c r="C32" s="100" t="s">
        <v>36</v>
      </c>
      <c r="D32" s="101">
        <v>4</v>
      </c>
      <c r="E32" s="145"/>
      <c r="F32" s="146"/>
      <c r="G32" s="146"/>
      <c r="H32" s="146"/>
      <c r="I32" s="146"/>
      <c r="J32" s="146"/>
      <c r="K32" s="146"/>
      <c r="L32" s="146">
        <v>101698.53162574139</v>
      </c>
      <c r="M32" s="146">
        <v>101698.53162574139</v>
      </c>
      <c r="N32" s="146">
        <v>101698.53162574139</v>
      </c>
      <c r="O32" s="146">
        <v>101698.53162574139</v>
      </c>
      <c r="P32" s="146">
        <v>101698.53162574139</v>
      </c>
      <c r="Q32" s="146">
        <v>101698.53162574139</v>
      </c>
      <c r="R32" s="146">
        <v>101698.53162574139</v>
      </c>
      <c r="S32" s="146">
        <v>101698.53162574139</v>
      </c>
      <c r="T32" s="146">
        <v>101698.53162574139</v>
      </c>
      <c r="U32" s="146">
        <v>101698.53162574139</v>
      </c>
      <c r="V32" s="146"/>
      <c r="W32" s="146"/>
      <c r="X32" s="146"/>
      <c r="Y32" s="146"/>
      <c r="Z32" s="146"/>
      <c r="AA32" s="146"/>
      <c r="AB32" s="146"/>
      <c r="AC32" s="152">
        <v>4067941.2650296558</v>
      </c>
      <c r="AF32" s="206" t="s">
        <v>3</v>
      </c>
      <c r="AG32" s="206">
        <v>6</v>
      </c>
    </row>
    <row r="33" spans="1:33" ht="15" x14ac:dyDescent="0.2">
      <c r="A33" s="191"/>
      <c r="B33" s="194"/>
      <c r="C33" s="106" t="s">
        <v>37</v>
      </c>
      <c r="D33" s="107">
        <v>6</v>
      </c>
      <c r="E33" s="143"/>
      <c r="F33" s="143"/>
      <c r="G33" s="143"/>
      <c r="H33" s="143"/>
      <c r="I33" s="143"/>
      <c r="J33" s="143"/>
      <c r="K33" s="143"/>
      <c r="L33" s="143">
        <v>101698.53162574139</v>
      </c>
      <c r="M33" s="143">
        <v>101698.53162574139</v>
      </c>
      <c r="N33" s="143">
        <v>101698.53162574139</v>
      </c>
      <c r="O33" s="143">
        <v>101698.53162574139</v>
      </c>
      <c r="P33" s="143">
        <v>101698.53162574139</v>
      </c>
      <c r="Q33" s="143">
        <v>101698.53162574139</v>
      </c>
      <c r="R33" s="143">
        <v>101698.53162574139</v>
      </c>
      <c r="S33" s="143">
        <v>101698.53162574139</v>
      </c>
      <c r="T33" s="143">
        <v>101698.53162574139</v>
      </c>
      <c r="U33" s="143">
        <v>101698.53162574139</v>
      </c>
      <c r="V33" s="143"/>
      <c r="W33" s="143"/>
      <c r="X33" s="143"/>
      <c r="Y33" s="143"/>
      <c r="Z33" s="143"/>
      <c r="AA33" s="143"/>
      <c r="AB33" s="143"/>
      <c r="AC33" s="153">
        <v>6101911.8975444837</v>
      </c>
      <c r="AF33" s="206" t="s">
        <v>2</v>
      </c>
      <c r="AG33" s="206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/>
      <c r="F34" s="109"/>
      <c r="G34" s="109"/>
      <c r="H34" s="109"/>
      <c r="I34" s="109"/>
      <c r="J34" s="109"/>
      <c r="K34" s="109"/>
      <c r="L34" s="109">
        <v>3050955.9487722418</v>
      </c>
      <c r="M34" s="109">
        <v>3050955.9487722418</v>
      </c>
      <c r="N34" s="109">
        <v>3050955.9487722418</v>
      </c>
      <c r="O34" s="109">
        <v>3050955.9487722418</v>
      </c>
      <c r="P34" s="109">
        <v>3050955.9487722418</v>
      </c>
      <c r="Q34" s="109">
        <v>3050955.9487722418</v>
      </c>
      <c r="R34" s="109">
        <v>3050955.9487722418</v>
      </c>
      <c r="S34" s="109">
        <v>3050955.9487722418</v>
      </c>
      <c r="T34" s="109">
        <v>3050955.9487722418</v>
      </c>
      <c r="U34" s="109">
        <v>3050955.9487722418</v>
      </c>
      <c r="V34" s="109"/>
      <c r="W34" s="109"/>
      <c r="X34" s="109"/>
      <c r="Y34" s="109"/>
      <c r="Z34" s="109"/>
      <c r="AA34" s="109"/>
      <c r="AB34" s="142"/>
      <c r="AC34" s="152">
        <v>30509559.487722415</v>
      </c>
      <c r="AD34" s="152"/>
    </row>
    <row r="35" spans="1:33" ht="15" x14ac:dyDescent="0.2">
      <c r="A35" s="193">
        <v>48761</v>
      </c>
      <c r="B35" s="202">
        <v>31231162.553344838</v>
      </c>
      <c r="C35" s="94" t="s">
        <v>35</v>
      </c>
      <c r="D35" s="95">
        <v>19</v>
      </c>
      <c r="E35" s="148"/>
      <c r="F35" s="149"/>
      <c r="G35" s="149"/>
      <c r="H35" s="149"/>
      <c r="I35" s="149"/>
      <c r="J35" s="149"/>
      <c r="K35" s="149"/>
      <c r="L35" s="149">
        <v>100745.68565595109</v>
      </c>
      <c r="M35" s="149">
        <v>100745.68565595109</v>
      </c>
      <c r="N35" s="149">
        <v>100745.68565595109</v>
      </c>
      <c r="O35" s="149">
        <v>100745.68565595109</v>
      </c>
      <c r="P35" s="149">
        <v>100745.68565595109</v>
      </c>
      <c r="Q35" s="149">
        <v>100745.68565595109</v>
      </c>
      <c r="R35" s="149">
        <v>100745.68565595109</v>
      </c>
      <c r="S35" s="149">
        <v>100745.68565595109</v>
      </c>
      <c r="T35" s="149">
        <v>100745.68565595109</v>
      </c>
      <c r="U35" s="149">
        <v>100745.68565595109</v>
      </c>
      <c r="V35" s="149"/>
      <c r="W35" s="149"/>
      <c r="X35" s="149"/>
      <c r="Y35" s="149"/>
      <c r="Z35" s="149"/>
      <c r="AA35" s="149"/>
      <c r="AB35" s="149"/>
      <c r="AC35" s="151">
        <v>19141680.274630707</v>
      </c>
      <c r="AF35" s="206" t="s">
        <v>1</v>
      </c>
      <c r="AG35" s="206">
        <v>7</v>
      </c>
    </row>
    <row r="36" spans="1:33" ht="15" x14ac:dyDescent="0.2">
      <c r="A36" s="191"/>
      <c r="B36" s="194"/>
      <c r="C36" s="100" t="s">
        <v>36</v>
      </c>
      <c r="D36" s="101">
        <v>5</v>
      </c>
      <c r="E36" s="145"/>
      <c r="F36" s="146"/>
      <c r="G36" s="146"/>
      <c r="H36" s="146"/>
      <c r="I36" s="146"/>
      <c r="J36" s="146"/>
      <c r="K36" s="146"/>
      <c r="L36" s="146">
        <v>100745.68565595109</v>
      </c>
      <c r="M36" s="146">
        <v>100745.68565595109</v>
      </c>
      <c r="N36" s="146">
        <v>100745.68565595109</v>
      </c>
      <c r="O36" s="146">
        <v>100745.68565595109</v>
      </c>
      <c r="P36" s="146">
        <v>100745.68565595109</v>
      </c>
      <c r="Q36" s="146">
        <v>100745.68565595109</v>
      </c>
      <c r="R36" s="146">
        <v>100745.68565595109</v>
      </c>
      <c r="S36" s="146">
        <v>100745.68565595109</v>
      </c>
      <c r="T36" s="146">
        <v>100745.68565595109</v>
      </c>
      <c r="U36" s="146">
        <v>100745.68565595109</v>
      </c>
      <c r="V36" s="146"/>
      <c r="W36" s="146"/>
      <c r="X36" s="146"/>
      <c r="Y36" s="146"/>
      <c r="Z36" s="146"/>
      <c r="AA36" s="146"/>
      <c r="AB36" s="146"/>
      <c r="AC36" s="152">
        <v>5037284.2827975545</v>
      </c>
      <c r="AF36" s="206" t="s">
        <v>3</v>
      </c>
      <c r="AG36" s="206">
        <v>7</v>
      </c>
    </row>
    <row r="37" spans="1:33" ht="15" x14ac:dyDescent="0.2">
      <c r="A37" s="191"/>
      <c r="B37" s="194"/>
      <c r="C37" s="106" t="s">
        <v>37</v>
      </c>
      <c r="D37" s="107">
        <v>7</v>
      </c>
      <c r="E37" s="143"/>
      <c r="F37" s="143"/>
      <c r="G37" s="143"/>
      <c r="H37" s="143"/>
      <c r="I37" s="143"/>
      <c r="J37" s="143"/>
      <c r="K37" s="143"/>
      <c r="L37" s="143">
        <v>100745.68565595109</v>
      </c>
      <c r="M37" s="143">
        <v>100745.68565595109</v>
      </c>
      <c r="N37" s="143">
        <v>100745.68565595109</v>
      </c>
      <c r="O37" s="143">
        <v>100745.68565595109</v>
      </c>
      <c r="P37" s="143">
        <v>100745.68565595109</v>
      </c>
      <c r="Q37" s="143">
        <v>100745.68565595109</v>
      </c>
      <c r="R37" s="143">
        <v>100745.68565595109</v>
      </c>
      <c r="S37" s="143">
        <v>100745.68565595109</v>
      </c>
      <c r="T37" s="143">
        <v>100745.68565595109</v>
      </c>
      <c r="U37" s="143">
        <v>100745.68565595109</v>
      </c>
      <c r="V37" s="143"/>
      <c r="W37" s="143"/>
      <c r="X37" s="143"/>
      <c r="Y37" s="143"/>
      <c r="Z37" s="143"/>
      <c r="AA37" s="143"/>
      <c r="AB37" s="143"/>
      <c r="AC37" s="153">
        <v>7052197.9959165752</v>
      </c>
      <c r="AF37" s="206" t="s">
        <v>2</v>
      </c>
      <c r="AG37" s="206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/>
      <c r="F38" s="109"/>
      <c r="G38" s="109"/>
      <c r="H38" s="109"/>
      <c r="I38" s="109"/>
      <c r="J38" s="109"/>
      <c r="K38" s="109"/>
      <c r="L38" s="109">
        <v>3123116.2553344839</v>
      </c>
      <c r="M38" s="109">
        <v>3123116.2553344839</v>
      </c>
      <c r="N38" s="109">
        <v>3123116.2553344839</v>
      </c>
      <c r="O38" s="109">
        <v>3123116.2553344839</v>
      </c>
      <c r="P38" s="109">
        <v>3123116.2553344839</v>
      </c>
      <c r="Q38" s="109">
        <v>3123116.2553344839</v>
      </c>
      <c r="R38" s="109">
        <v>3123116.2553344839</v>
      </c>
      <c r="S38" s="109">
        <v>3123116.2553344839</v>
      </c>
      <c r="T38" s="109">
        <v>3123116.2553344839</v>
      </c>
      <c r="U38" s="109">
        <v>3123116.2553344839</v>
      </c>
      <c r="V38" s="109"/>
      <c r="W38" s="109"/>
      <c r="X38" s="109"/>
      <c r="Y38" s="109"/>
      <c r="Z38" s="109"/>
      <c r="AA38" s="109"/>
      <c r="AB38" s="142"/>
      <c r="AC38" s="152">
        <v>31231162.553344838</v>
      </c>
      <c r="AD38" s="152"/>
    </row>
    <row r="39" spans="1:33" ht="15" x14ac:dyDescent="0.2">
      <c r="A39" s="193">
        <v>48792</v>
      </c>
      <c r="B39" s="202">
        <v>31372912.612663969</v>
      </c>
      <c r="C39" s="94" t="s">
        <v>35</v>
      </c>
      <c r="D39" s="95">
        <v>22</v>
      </c>
      <c r="E39" s="148"/>
      <c r="F39" s="149"/>
      <c r="G39" s="149"/>
      <c r="H39" s="149"/>
      <c r="I39" s="149"/>
      <c r="J39" s="149"/>
      <c r="K39" s="149"/>
      <c r="L39" s="149">
        <v>101202.94391181927</v>
      </c>
      <c r="M39" s="149">
        <v>101202.94391181927</v>
      </c>
      <c r="N39" s="149">
        <v>101202.94391181927</v>
      </c>
      <c r="O39" s="149">
        <v>101202.94391181927</v>
      </c>
      <c r="P39" s="149">
        <v>101202.94391181927</v>
      </c>
      <c r="Q39" s="149">
        <v>101202.94391181927</v>
      </c>
      <c r="R39" s="149">
        <v>101202.94391181927</v>
      </c>
      <c r="S39" s="149">
        <v>101202.94391181927</v>
      </c>
      <c r="T39" s="149">
        <v>101202.94391181927</v>
      </c>
      <c r="U39" s="149">
        <v>101202.94391181927</v>
      </c>
      <c r="V39" s="149"/>
      <c r="W39" s="149"/>
      <c r="X39" s="149"/>
      <c r="Y39" s="149"/>
      <c r="Z39" s="149"/>
      <c r="AA39" s="149"/>
      <c r="AB39" s="149"/>
      <c r="AC39" s="151">
        <v>22264647.660600238</v>
      </c>
      <c r="AF39" s="206" t="s">
        <v>1</v>
      </c>
      <c r="AG39" s="206">
        <v>8</v>
      </c>
    </row>
    <row r="40" spans="1:33" ht="15" x14ac:dyDescent="0.2">
      <c r="A40" s="191"/>
      <c r="B40" s="194"/>
      <c r="C40" s="100" t="s">
        <v>36</v>
      </c>
      <c r="D40" s="101">
        <v>4</v>
      </c>
      <c r="E40" s="145"/>
      <c r="F40" s="146"/>
      <c r="G40" s="146"/>
      <c r="H40" s="146"/>
      <c r="I40" s="146"/>
      <c r="J40" s="146"/>
      <c r="K40" s="146"/>
      <c r="L40" s="146">
        <v>101202.94391181927</v>
      </c>
      <c r="M40" s="146">
        <v>101202.94391181927</v>
      </c>
      <c r="N40" s="146">
        <v>101202.94391181927</v>
      </c>
      <c r="O40" s="146">
        <v>101202.94391181927</v>
      </c>
      <c r="P40" s="146">
        <v>101202.94391181927</v>
      </c>
      <c r="Q40" s="146">
        <v>101202.94391181927</v>
      </c>
      <c r="R40" s="146">
        <v>101202.94391181927</v>
      </c>
      <c r="S40" s="146">
        <v>101202.94391181927</v>
      </c>
      <c r="T40" s="146">
        <v>101202.94391181927</v>
      </c>
      <c r="U40" s="146">
        <v>101202.94391181927</v>
      </c>
      <c r="V40" s="146"/>
      <c r="W40" s="146"/>
      <c r="X40" s="146"/>
      <c r="Y40" s="146"/>
      <c r="Z40" s="146"/>
      <c r="AA40" s="146"/>
      <c r="AB40" s="146"/>
      <c r="AC40" s="152">
        <v>4048117.7564727706</v>
      </c>
      <c r="AF40" s="206" t="s">
        <v>3</v>
      </c>
      <c r="AG40" s="206">
        <v>8</v>
      </c>
    </row>
    <row r="41" spans="1:33" ht="15" x14ac:dyDescent="0.2">
      <c r="A41" s="191"/>
      <c r="B41" s="194"/>
      <c r="C41" s="106" t="s">
        <v>37</v>
      </c>
      <c r="D41" s="107">
        <v>5</v>
      </c>
      <c r="E41" s="143"/>
      <c r="F41" s="143"/>
      <c r="G41" s="143"/>
      <c r="H41" s="143"/>
      <c r="I41" s="143"/>
      <c r="J41" s="143"/>
      <c r="K41" s="143"/>
      <c r="L41" s="143">
        <v>101202.94391181927</v>
      </c>
      <c r="M41" s="143">
        <v>101202.94391181927</v>
      </c>
      <c r="N41" s="143">
        <v>101202.94391181927</v>
      </c>
      <c r="O41" s="143">
        <v>101202.94391181927</v>
      </c>
      <c r="P41" s="143">
        <v>101202.94391181927</v>
      </c>
      <c r="Q41" s="143">
        <v>101202.94391181927</v>
      </c>
      <c r="R41" s="143">
        <v>101202.94391181927</v>
      </c>
      <c r="S41" s="143">
        <v>101202.94391181927</v>
      </c>
      <c r="T41" s="143">
        <v>101202.94391181927</v>
      </c>
      <c r="U41" s="143">
        <v>101202.94391181927</v>
      </c>
      <c r="V41" s="143"/>
      <c r="W41" s="143"/>
      <c r="X41" s="143"/>
      <c r="Y41" s="143"/>
      <c r="Z41" s="143"/>
      <c r="AA41" s="143"/>
      <c r="AB41" s="143"/>
      <c r="AC41" s="153">
        <v>5060147.1955909636</v>
      </c>
      <c r="AF41" s="206" t="s">
        <v>2</v>
      </c>
      <c r="AG41" s="206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/>
      <c r="F42" s="109"/>
      <c r="G42" s="109"/>
      <c r="H42" s="109"/>
      <c r="I42" s="109"/>
      <c r="J42" s="109"/>
      <c r="K42" s="109"/>
      <c r="L42" s="109">
        <v>3137291.2612663973</v>
      </c>
      <c r="M42" s="109">
        <v>3137291.2612663973</v>
      </c>
      <c r="N42" s="109">
        <v>3137291.2612663973</v>
      </c>
      <c r="O42" s="109">
        <v>3137291.2612663973</v>
      </c>
      <c r="P42" s="109">
        <v>3137291.2612663973</v>
      </c>
      <c r="Q42" s="109">
        <v>3137291.2612663973</v>
      </c>
      <c r="R42" s="109">
        <v>3137291.2612663973</v>
      </c>
      <c r="S42" s="109">
        <v>3137291.2612663973</v>
      </c>
      <c r="T42" s="109">
        <v>3137291.2612663973</v>
      </c>
      <c r="U42" s="109">
        <v>3137291.2612663973</v>
      </c>
      <c r="V42" s="109"/>
      <c r="W42" s="109"/>
      <c r="X42" s="109"/>
      <c r="Y42" s="109"/>
      <c r="Z42" s="109"/>
      <c r="AA42" s="109"/>
      <c r="AB42" s="142"/>
      <c r="AC42" s="152">
        <v>31372912.612663969</v>
      </c>
      <c r="AD42" s="152"/>
    </row>
    <row r="43" spans="1:33" ht="15" x14ac:dyDescent="0.2">
      <c r="A43" s="193">
        <v>48823</v>
      </c>
      <c r="B43" s="202">
        <v>30976219.664758347</v>
      </c>
      <c r="C43" s="94" t="s">
        <v>35</v>
      </c>
      <c r="D43" s="95">
        <v>22</v>
      </c>
      <c r="E43" s="148"/>
      <c r="F43" s="149"/>
      <c r="G43" s="149"/>
      <c r="H43" s="149"/>
      <c r="I43" s="149"/>
      <c r="J43" s="149"/>
      <c r="K43" s="149"/>
      <c r="L43" s="149">
        <v>103254.06554919451</v>
      </c>
      <c r="M43" s="149">
        <v>103254.06554919451</v>
      </c>
      <c r="N43" s="149">
        <v>103254.06554919451</v>
      </c>
      <c r="O43" s="149">
        <v>103254.06554919451</v>
      </c>
      <c r="P43" s="149">
        <v>103254.06554919451</v>
      </c>
      <c r="Q43" s="149">
        <v>103254.06554919451</v>
      </c>
      <c r="R43" s="149">
        <v>103254.06554919451</v>
      </c>
      <c r="S43" s="149">
        <v>103254.06554919451</v>
      </c>
      <c r="T43" s="149">
        <v>103254.06554919451</v>
      </c>
      <c r="U43" s="149">
        <v>103254.06554919451</v>
      </c>
      <c r="V43" s="149"/>
      <c r="W43" s="149"/>
      <c r="X43" s="149"/>
      <c r="Y43" s="149"/>
      <c r="Z43" s="149"/>
      <c r="AA43" s="149"/>
      <c r="AB43" s="149"/>
      <c r="AC43" s="151">
        <v>22715894.420822788</v>
      </c>
      <c r="AF43" s="206" t="s">
        <v>1</v>
      </c>
      <c r="AG43" s="206">
        <v>9</v>
      </c>
    </row>
    <row r="44" spans="1:33" ht="15" x14ac:dyDescent="0.2">
      <c r="A44" s="191"/>
      <c r="B44" s="194"/>
      <c r="C44" s="100" t="s">
        <v>36</v>
      </c>
      <c r="D44" s="101">
        <v>4</v>
      </c>
      <c r="E44" s="145"/>
      <c r="F44" s="146"/>
      <c r="G44" s="146"/>
      <c r="H44" s="146"/>
      <c r="I44" s="146"/>
      <c r="J44" s="146"/>
      <c r="K44" s="146"/>
      <c r="L44" s="146">
        <v>103254.06554919451</v>
      </c>
      <c r="M44" s="146">
        <v>103254.06554919451</v>
      </c>
      <c r="N44" s="146">
        <v>103254.06554919451</v>
      </c>
      <c r="O44" s="146">
        <v>103254.06554919451</v>
      </c>
      <c r="P44" s="146">
        <v>103254.06554919451</v>
      </c>
      <c r="Q44" s="146">
        <v>103254.06554919451</v>
      </c>
      <c r="R44" s="146">
        <v>103254.06554919451</v>
      </c>
      <c r="S44" s="146">
        <v>103254.06554919451</v>
      </c>
      <c r="T44" s="146">
        <v>103254.06554919451</v>
      </c>
      <c r="U44" s="146">
        <v>103254.06554919451</v>
      </c>
      <c r="V44" s="146"/>
      <c r="W44" s="146"/>
      <c r="X44" s="146"/>
      <c r="Y44" s="146"/>
      <c r="Z44" s="146"/>
      <c r="AA44" s="146"/>
      <c r="AB44" s="146"/>
      <c r="AC44" s="152">
        <v>4130162.6219677795</v>
      </c>
      <c r="AF44" s="206" t="s">
        <v>3</v>
      </c>
      <c r="AG44" s="206">
        <v>9</v>
      </c>
    </row>
    <row r="45" spans="1:33" ht="15" x14ac:dyDescent="0.2">
      <c r="A45" s="191"/>
      <c r="B45" s="194"/>
      <c r="C45" s="106" t="s">
        <v>37</v>
      </c>
      <c r="D45" s="107">
        <v>4</v>
      </c>
      <c r="E45" s="143"/>
      <c r="F45" s="143"/>
      <c r="G45" s="143"/>
      <c r="H45" s="143"/>
      <c r="I45" s="143"/>
      <c r="J45" s="143"/>
      <c r="K45" s="143"/>
      <c r="L45" s="143">
        <v>103254.06554919451</v>
      </c>
      <c r="M45" s="143">
        <v>103254.06554919451</v>
      </c>
      <c r="N45" s="143">
        <v>103254.06554919451</v>
      </c>
      <c r="O45" s="143">
        <v>103254.06554919451</v>
      </c>
      <c r="P45" s="143">
        <v>103254.06554919451</v>
      </c>
      <c r="Q45" s="143">
        <v>103254.06554919451</v>
      </c>
      <c r="R45" s="143">
        <v>103254.06554919451</v>
      </c>
      <c r="S45" s="143">
        <v>103254.06554919451</v>
      </c>
      <c r="T45" s="143">
        <v>103254.06554919451</v>
      </c>
      <c r="U45" s="143">
        <v>103254.06554919451</v>
      </c>
      <c r="V45" s="143"/>
      <c r="W45" s="143"/>
      <c r="X45" s="143"/>
      <c r="Y45" s="143"/>
      <c r="Z45" s="143"/>
      <c r="AA45" s="143"/>
      <c r="AB45" s="143"/>
      <c r="AC45" s="153">
        <v>4130162.6219677795</v>
      </c>
      <c r="AF45" s="206" t="s">
        <v>2</v>
      </c>
      <c r="AG45" s="206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/>
      <c r="F46" s="109"/>
      <c r="G46" s="109"/>
      <c r="H46" s="109"/>
      <c r="I46" s="109"/>
      <c r="J46" s="109"/>
      <c r="K46" s="109"/>
      <c r="L46" s="109">
        <v>3097621.9664758351</v>
      </c>
      <c r="M46" s="109">
        <v>3097621.9664758351</v>
      </c>
      <c r="N46" s="109">
        <v>3097621.9664758351</v>
      </c>
      <c r="O46" s="109">
        <v>3097621.9664758351</v>
      </c>
      <c r="P46" s="109">
        <v>3097621.9664758351</v>
      </c>
      <c r="Q46" s="109">
        <v>3097621.9664758351</v>
      </c>
      <c r="R46" s="109">
        <v>3097621.9664758351</v>
      </c>
      <c r="S46" s="109">
        <v>3097621.9664758351</v>
      </c>
      <c r="T46" s="109">
        <v>3097621.9664758351</v>
      </c>
      <c r="U46" s="109">
        <v>3097621.9664758351</v>
      </c>
      <c r="V46" s="109"/>
      <c r="W46" s="109"/>
      <c r="X46" s="109"/>
      <c r="Y46" s="109"/>
      <c r="Z46" s="109"/>
      <c r="AA46" s="109"/>
      <c r="AB46" s="142"/>
      <c r="AC46" s="152">
        <v>30976219.664758347</v>
      </c>
      <c r="AD46" s="152"/>
    </row>
    <row r="47" spans="1:33" ht="15" x14ac:dyDescent="0.2">
      <c r="A47" s="193">
        <v>48853</v>
      </c>
      <c r="B47" s="202">
        <v>32010109.96126486</v>
      </c>
      <c r="C47" s="94" t="s">
        <v>35</v>
      </c>
      <c r="D47" s="95">
        <v>20</v>
      </c>
      <c r="E47" s="148"/>
      <c r="F47" s="149"/>
      <c r="G47" s="149"/>
      <c r="H47" s="149"/>
      <c r="I47" s="149"/>
      <c r="J47" s="149"/>
      <c r="K47" s="149"/>
      <c r="L47" s="149">
        <v>103258.41922988665</v>
      </c>
      <c r="M47" s="149">
        <v>103258.41922988665</v>
      </c>
      <c r="N47" s="149">
        <v>103258.41922988665</v>
      </c>
      <c r="O47" s="149">
        <v>103258.41922988665</v>
      </c>
      <c r="P47" s="149">
        <v>103258.41922988665</v>
      </c>
      <c r="Q47" s="149">
        <v>103258.41922988665</v>
      </c>
      <c r="R47" s="149">
        <v>103258.41922988665</v>
      </c>
      <c r="S47" s="149">
        <v>103258.41922988665</v>
      </c>
      <c r="T47" s="149">
        <v>103258.41922988665</v>
      </c>
      <c r="U47" s="149">
        <v>103258.41922988665</v>
      </c>
      <c r="V47" s="149"/>
      <c r="W47" s="149"/>
      <c r="X47" s="149"/>
      <c r="Y47" s="149"/>
      <c r="Z47" s="149"/>
      <c r="AA47" s="149"/>
      <c r="AB47" s="149"/>
      <c r="AC47" s="151">
        <v>20651683.845977329</v>
      </c>
      <c r="AF47" s="206" t="s">
        <v>1</v>
      </c>
      <c r="AG47" s="206">
        <v>10</v>
      </c>
    </row>
    <row r="48" spans="1:33" ht="15" x14ac:dyDescent="0.2">
      <c r="A48" s="191"/>
      <c r="B48" s="194"/>
      <c r="C48" s="100" t="s">
        <v>36</v>
      </c>
      <c r="D48" s="101">
        <v>5</v>
      </c>
      <c r="E48" s="145"/>
      <c r="F48" s="146"/>
      <c r="G48" s="146"/>
      <c r="H48" s="146"/>
      <c r="I48" s="146"/>
      <c r="J48" s="146"/>
      <c r="K48" s="146"/>
      <c r="L48" s="146">
        <v>103258.41922988665</v>
      </c>
      <c r="M48" s="146">
        <v>103258.41922988665</v>
      </c>
      <c r="N48" s="146">
        <v>103258.41922988665</v>
      </c>
      <c r="O48" s="146">
        <v>103258.41922988665</v>
      </c>
      <c r="P48" s="146">
        <v>103258.41922988665</v>
      </c>
      <c r="Q48" s="146">
        <v>103258.41922988665</v>
      </c>
      <c r="R48" s="146">
        <v>103258.41922988665</v>
      </c>
      <c r="S48" s="146">
        <v>103258.41922988665</v>
      </c>
      <c r="T48" s="146">
        <v>103258.41922988665</v>
      </c>
      <c r="U48" s="146">
        <v>103258.41922988665</v>
      </c>
      <c r="V48" s="146"/>
      <c r="W48" s="146"/>
      <c r="X48" s="146"/>
      <c r="Y48" s="146"/>
      <c r="Z48" s="146"/>
      <c r="AA48" s="146"/>
      <c r="AB48" s="146"/>
      <c r="AC48" s="152">
        <v>5162920.9614943322</v>
      </c>
      <c r="AF48" s="206" t="s">
        <v>3</v>
      </c>
      <c r="AG48" s="206">
        <v>10</v>
      </c>
    </row>
    <row r="49" spans="1:33" ht="15" x14ac:dyDescent="0.2">
      <c r="A49" s="191"/>
      <c r="B49" s="194"/>
      <c r="C49" s="106" t="s">
        <v>37</v>
      </c>
      <c r="D49" s="107">
        <v>6</v>
      </c>
      <c r="E49" s="143"/>
      <c r="F49" s="143"/>
      <c r="G49" s="143"/>
      <c r="H49" s="143"/>
      <c r="I49" s="143"/>
      <c r="J49" s="143"/>
      <c r="K49" s="143"/>
      <c r="L49" s="143">
        <v>103258.41922988665</v>
      </c>
      <c r="M49" s="143">
        <v>103258.41922988665</v>
      </c>
      <c r="N49" s="143">
        <v>103258.41922988665</v>
      </c>
      <c r="O49" s="143">
        <v>103258.41922988665</v>
      </c>
      <c r="P49" s="143">
        <v>103258.41922988665</v>
      </c>
      <c r="Q49" s="143">
        <v>103258.41922988665</v>
      </c>
      <c r="R49" s="143">
        <v>103258.41922988665</v>
      </c>
      <c r="S49" s="143">
        <v>103258.41922988665</v>
      </c>
      <c r="T49" s="143">
        <v>103258.41922988665</v>
      </c>
      <c r="U49" s="143">
        <v>103258.41922988665</v>
      </c>
      <c r="V49" s="143"/>
      <c r="W49" s="143"/>
      <c r="X49" s="143"/>
      <c r="Y49" s="143"/>
      <c r="Z49" s="143"/>
      <c r="AA49" s="143"/>
      <c r="AB49" s="143"/>
      <c r="AC49" s="153">
        <v>6195505.1537931981</v>
      </c>
      <c r="AF49" s="206" t="s">
        <v>2</v>
      </c>
      <c r="AG49" s="206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/>
      <c r="F50" s="109"/>
      <c r="G50" s="109"/>
      <c r="H50" s="109"/>
      <c r="I50" s="109"/>
      <c r="J50" s="109"/>
      <c r="K50" s="109"/>
      <c r="L50" s="109">
        <v>3201010.9961264865</v>
      </c>
      <c r="M50" s="109">
        <v>3201010.9961264865</v>
      </c>
      <c r="N50" s="109">
        <v>3201010.9961264865</v>
      </c>
      <c r="O50" s="109">
        <v>3201010.9961264865</v>
      </c>
      <c r="P50" s="109">
        <v>3201010.9961264865</v>
      </c>
      <c r="Q50" s="109">
        <v>3201010.9961264865</v>
      </c>
      <c r="R50" s="109">
        <v>3201010.9961264865</v>
      </c>
      <c r="S50" s="109">
        <v>3201010.9961264865</v>
      </c>
      <c r="T50" s="109">
        <v>3201010.9961264865</v>
      </c>
      <c r="U50" s="109">
        <v>3201010.9961264865</v>
      </c>
      <c r="V50" s="109"/>
      <c r="W50" s="109"/>
      <c r="X50" s="109"/>
      <c r="Y50" s="109"/>
      <c r="Z50" s="109"/>
      <c r="AA50" s="109"/>
      <c r="AB50" s="142"/>
      <c r="AC50" s="152">
        <v>32010109.96126486</v>
      </c>
      <c r="AD50" s="152"/>
    </row>
    <row r="51" spans="1:33" ht="15" x14ac:dyDescent="0.2">
      <c r="A51" s="193">
        <v>48884</v>
      </c>
      <c r="B51" s="202">
        <v>31032026.642235748</v>
      </c>
      <c r="C51" s="94" t="s">
        <v>35</v>
      </c>
      <c r="D51" s="95">
        <v>20</v>
      </c>
      <c r="E51" s="148"/>
      <c r="F51" s="149"/>
      <c r="G51" s="149"/>
      <c r="H51" s="149"/>
      <c r="I51" s="149"/>
      <c r="J51" s="149"/>
      <c r="K51" s="149"/>
      <c r="L51" s="149">
        <v>103440.08880745251</v>
      </c>
      <c r="M51" s="149">
        <v>103440.08880745251</v>
      </c>
      <c r="N51" s="149">
        <v>103440.08880745251</v>
      </c>
      <c r="O51" s="149">
        <v>103440.08880745251</v>
      </c>
      <c r="P51" s="149">
        <v>103440.08880745251</v>
      </c>
      <c r="Q51" s="149">
        <v>103440.08880745251</v>
      </c>
      <c r="R51" s="149">
        <v>103440.08880745251</v>
      </c>
      <c r="S51" s="149">
        <v>103440.08880745251</v>
      </c>
      <c r="T51" s="149">
        <v>103440.08880745251</v>
      </c>
      <c r="U51" s="149">
        <v>103440.08880745251</v>
      </c>
      <c r="V51" s="149"/>
      <c r="W51" s="149"/>
      <c r="X51" s="149"/>
      <c r="Y51" s="149"/>
      <c r="Z51" s="149"/>
      <c r="AA51" s="149"/>
      <c r="AB51" s="149"/>
      <c r="AC51" s="151">
        <v>20688017.761490498</v>
      </c>
      <c r="AF51" s="206" t="s">
        <v>1</v>
      </c>
      <c r="AG51" s="206">
        <v>11</v>
      </c>
    </row>
    <row r="52" spans="1:33" ht="15" x14ac:dyDescent="0.2">
      <c r="A52" s="191"/>
      <c r="B52" s="194"/>
      <c r="C52" s="100" t="s">
        <v>36</v>
      </c>
      <c r="D52" s="101">
        <v>4</v>
      </c>
      <c r="E52" s="145"/>
      <c r="F52" s="146"/>
      <c r="G52" s="146"/>
      <c r="H52" s="146"/>
      <c r="I52" s="146"/>
      <c r="J52" s="146"/>
      <c r="K52" s="146"/>
      <c r="L52" s="146">
        <v>103440.08880745251</v>
      </c>
      <c r="M52" s="146">
        <v>103440.08880745251</v>
      </c>
      <c r="N52" s="146">
        <v>103440.08880745251</v>
      </c>
      <c r="O52" s="146">
        <v>103440.08880745251</v>
      </c>
      <c r="P52" s="146">
        <v>103440.08880745251</v>
      </c>
      <c r="Q52" s="146">
        <v>103440.08880745251</v>
      </c>
      <c r="R52" s="146">
        <v>103440.08880745251</v>
      </c>
      <c r="S52" s="146">
        <v>103440.08880745251</v>
      </c>
      <c r="T52" s="146">
        <v>103440.08880745251</v>
      </c>
      <c r="U52" s="146">
        <v>103440.08880745251</v>
      </c>
      <c r="V52" s="146"/>
      <c r="W52" s="146"/>
      <c r="X52" s="146"/>
      <c r="Y52" s="146"/>
      <c r="Z52" s="146"/>
      <c r="AA52" s="146"/>
      <c r="AB52" s="146"/>
      <c r="AC52" s="152">
        <v>4137603.5522980997</v>
      </c>
      <c r="AF52" s="206" t="s">
        <v>3</v>
      </c>
      <c r="AG52" s="206">
        <v>11</v>
      </c>
    </row>
    <row r="53" spans="1:33" ht="15" x14ac:dyDescent="0.2">
      <c r="A53" s="191"/>
      <c r="B53" s="194"/>
      <c r="C53" s="106" t="s">
        <v>37</v>
      </c>
      <c r="D53" s="107">
        <v>6</v>
      </c>
      <c r="E53" s="143"/>
      <c r="F53" s="143"/>
      <c r="G53" s="143"/>
      <c r="H53" s="143"/>
      <c r="I53" s="143"/>
      <c r="J53" s="143"/>
      <c r="K53" s="143"/>
      <c r="L53" s="143">
        <v>103440.08880745251</v>
      </c>
      <c r="M53" s="143">
        <v>103440.08880745251</v>
      </c>
      <c r="N53" s="143">
        <v>103440.08880745251</v>
      </c>
      <c r="O53" s="143">
        <v>103440.08880745251</v>
      </c>
      <c r="P53" s="143">
        <v>103440.08880745251</v>
      </c>
      <c r="Q53" s="143">
        <v>103440.08880745251</v>
      </c>
      <c r="R53" s="143">
        <v>103440.08880745251</v>
      </c>
      <c r="S53" s="143">
        <v>103440.08880745251</v>
      </c>
      <c r="T53" s="143">
        <v>103440.08880745251</v>
      </c>
      <c r="U53" s="143">
        <v>103440.08880745251</v>
      </c>
      <c r="V53" s="143"/>
      <c r="W53" s="143"/>
      <c r="X53" s="143"/>
      <c r="Y53" s="143"/>
      <c r="Z53" s="143"/>
      <c r="AA53" s="143"/>
      <c r="AB53" s="143"/>
      <c r="AC53" s="153">
        <v>6206405.3284471501</v>
      </c>
      <c r="AF53" s="206" t="s">
        <v>2</v>
      </c>
      <c r="AG53" s="206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/>
      <c r="F54" s="109"/>
      <c r="G54" s="109"/>
      <c r="H54" s="109"/>
      <c r="I54" s="109"/>
      <c r="J54" s="109"/>
      <c r="K54" s="109"/>
      <c r="L54" s="109">
        <v>3103202.664223575</v>
      </c>
      <c r="M54" s="109">
        <v>3103202.664223575</v>
      </c>
      <c r="N54" s="109">
        <v>3103202.664223575</v>
      </c>
      <c r="O54" s="109">
        <v>3103202.664223575</v>
      </c>
      <c r="P54" s="109">
        <v>3103202.664223575</v>
      </c>
      <c r="Q54" s="109">
        <v>3103202.664223575</v>
      </c>
      <c r="R54" s="109">
        <v>3103202.664223575</v>
      </c>
      <c r="S54" s="109">
        <v>3103202.664223575</v>
      </c>
      <c r="T54" s="109">
        <v>3103202.664223575</v>
      </c>
      <c r="U54" s="109">
        <v>3103202.664223575</v>
      </c>
      <c r="V54" s="109"/>
      <c r="W54" s="109"/>
      <c r="X54" s="109"/>
      <c r="Y54" s="109"/>
      <c r="Z54" s="109"/>
      <c r="AA54" s="109"/>
      <c r="AB54" s="142"/>
      <c r="AC54" s="152">
        <v>31032026.642235748</v>
      </c>
      <c r="AD54" s="152"/>
    </row>
    <row r="55" spans="1:33" ht="15" x14ac:dyDescent="0.2">
      <c r="A55" s="193">
        <v>48914</v>
      </c>
      <c r="B55" s="202">
        <v>30457582.7858999</v>
      </c>
      <c r="C55" s="94" t="s">
        <v>35</v>
      </c>
      <c r="D55" s="95">
        <v>21</v>
      </c>
      <c r="E55" s="148"/>
      <c r="F55" s="149"/>
      <c r="G55" s="149"/>
      <c r="H55" s="149"/>
      <c r="I55" s="149"/>
      <c r="J55" s="149"/>
      <c r="K55" s="149"/>
      <c r="L55" s="149">
        <v>98250.267051290008</v>
      </c>
      <c r="M55" s="149">
        <v>98250.267051290008</v>
      </c>
      <c r="N55" s="149">
        <v>98250.267051290008</v>
      </c>
      <c r="O55" s="149">
        <v>98250.267051290008</v>
      </c>
      <c r="P55" s="149">
        <v>98250.267051290008</v>
      </c>
      <c r="Q55" s="149">
        <v>98250.267051290008</v>
      </c>
      <c r="R55" s="149">
        <v>98250.267051290008</v>
      </c>
      <c r="S55" s="149">
        <v>98250.267051290008</v>
      </c>
      <c r="T55" s="149">
        <v>98250.267051290008</v>
      </c>
      <c r="U55" s="149">
        <v>98250.267051290008</v>
      </c>
      <c r="V55" s="149"/>
      <c r="W55" s="149"/>
      <c r="X55" s="149"/>
      <c r="Y55" s="149"/>
      <c r="Z55" s="149"/>
      <c r="AA55" s="149"/>
      <c r="AB55" s="149"/>
      <c r="AC55" s="151">
        <v>20632556.080770902</v>
      </c>
      <c r="AF55" s="206" t="s">
        <v>1</v>
      </c>
      <c r="AG55" s="206">
        <v>12</v>
      </c>
    </row>
    <row r="56" spans="1:33" ht="15" x14ac:dyDescent="0.2">
      <c r="A56" s="191"/>
      <c r="B56" s="194"/>
      <c r="C56" s="100" t="s">
        <v>36</v>
      </c>
      <c r="D56" s="101">
        <v>5</v>
      </c>
      <c r="E56" s="145"/>
      <c r="F56" s="146"/>
      <c r="G56" s="146"/>
      <c r="H56" s="146"/>
      <c r="I56" s="146"/>
      <c r="J56" s="146"/>
      <c r="K56" s="146"/>
      <c r="L56" s="146">
        <v>98250.267051290008</v>
      </c>
      <c r="M56" s="146">
        <v>98250.267051290008</v>
      </c>
      <c r="N56" s="146">
        <v>98250.267051290008</v>
      </c>
      <c r="O56" s="146">
        <v>98250.267051290008</v>
      </c>
      <c r="P56" s="146">
        <v>98250.267051290008</v>
      </c>
      <c r="Q56" s="146">
        <v>98250.267051290008</v>
      </c>
      <c r="R56" s="146">
        <v>98250.267051290008</v>
      </c>
      <c r="S56" s="146">
        <v>98250.267051290008</v>
      </c>
      <c r="T56" s="146">
        <v>98250.267051290008</v>
      </c>
      <c r="U56" s="146">
        <v>98250.267051290008</v>
      </c>
      <c r="V56" s="146"/>
      <c r="W56" s="146"/>
      <c r="X56" s="146"/>
      <c r="Y56" s="146"/>
      <c r="Z56" s="146"/>
      <c r="AA56" s="146"/>
      <c r="AB56" s="146"/>
      <c r="AC56" s="152">
        <v>4912513.3525645006</v>
      </c>
      <c r="AF56" s="206" t="s">
        <v>3</v>
      </c>
      <c r="AG56" s="206">
        <v>12</v>
      </c>
    </row>
    <row r="57" spans="1:33" ht="15" x14ac:dyDescent="0.2">
      <c r="A57" s="191"/>
      <c r="B57" s="194"/>
      <c r="C57" s="106" t="s">
        <v>37</v>
      </c>
      <c r="D57" s="107">
        <v>5</v>
      </c>
      <c r="E57" s="143"/>
      <c r="F57" s="143"/>
      <c r="G57" s="143"/>
      <c r="H57" s="143"/>
      <c r="I57" s="143"/>
      <c r="J57" s="143"/>
      <c r="K57" s="143"/>
      <c r="L57" s="143">
        <v>98250.267051290008</v>
      </c>
      <c r="M57" s="143">
        <v>98250.267051290008</v>
      </c>
      <c r="N57" s="143">
        <v>98250.267051290008</v>
      </c>
      <c r="O57" s="143">
        <v>98250.267051290008</v>
      </c>
      <c r="P57" s="143">
        <v>98250.267051290008</v>
      </c>
      <c r="Q57" s="143">
        <v>98250.267051290008</v>
      </c>
      <c r="R57" s="143">
        <v>98250.267051290008</v>
      </c>
      <c r="S57" s="143">
        <v>98250.267051290008</v>
      </c>
      <c r="T57" s="143">
        <v>98250.267051290008</v>
      </c>
      <c r="U57" s="143">
        <v>98250.267051290008</v>
      </c>
      <c r="V57" s="143"/>
      <c r="W57" s="143"/>
      <c r="X57" s="143"/>
      <c r="Y57" s="143"/>
      <c r="Z57" s="143"/>
      <c r="AA57" s="143"/>
      <c r="AB57" s="143"/>
      <c r="AC57" s="153">
        <v>4912513.3525645006</v>
      </c>
      <c r="AF57" s="206" t="s">
        <v>2</v>
      </c>
      <c r="AG57" s="206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/>
      <c r="F58" s="109"/>
      <c r="G58" s="109"/>
      <c r="H58" s="109"/>
      <c r="I58" s="109"/>
      <c r="J58" s="109"/>
      <c r="K58" s="109"/>
      <c r="L58" s="109">
        <v>3045758.27858999</v>
      </c>
      <c r="M58" s="109">
        <v>3045758.27858999</v>
      </c>
      <c r="N58" s="109">
        <v>3045758.27858999</v>
      </c>
      <c r="O58" s="109">
        <v>3045758.27858999</v>
      </c>
      <c r="P58" s="109">
        <v>3045758.27858999</v>
      </c>
      <c r="Q58" s="109">
        <v>3045758.27858999</v>
      </c>
      <c r="R58" s="109">
        <v>3045758.27858999</v>
      </c>
      <c r="S58" s="109">
        <v>3045758.27858999</v>
      </c>
      <c r="T58" s="109">
        <v>3045758.27858999</v>
      </c>
      <c r="U58" s="109">
        <v>3045758.27858999</v>
      </c>
      <c r="V58" s="109"/>
      <c r="W58" s="109"/>
      <c r="X58" s="109"/>
      <c r="Y58" s="109"/>
      <c r="Z58" s="109"/>
      <c r="AA58" s="109"/>
      <c r="AB58" s="142"/>
      <c r="AC58" s="152">
        <v>30457582.7858999</v>
      </c>
      <c r="AD58" s="152"/>
    </row>
    <row r="59" spans="1:33" s="37" customFormat="1" x14ac:dyDescent="0.2">
      <c r="AD59" s="209"/>
    </row>
    <row r="60" spans="1:33" s="37" customFormat="1" ht="15.75" x14ac:dyDescent="0.2">
      <c r="B60" s="38" t="s">
        <v>44</v>
      </c>
      <c r="Z60" s="210"/>
      <c r="AA60" s="210"/>
      <c r="AB60" s="210"/>
    </row>
    <row r="61" spans="1:33" s="37" customFormat="1" ht="18" x14ac:dyDescent="0.25">
      <c r="B61" s="38" t="s">
        <v>51</v>
      </c>
      <c r="Z61" s="7" t="s">
        <v>58</v>
      </c>
    </row>
  </sheetData>
  <mergeCells count="26">
    <mergeCell ref="A55:A58"/>
    <mergeCell ref="B55:B58"/>
    <mergeCell ref="A43:A46"/>
    <mergeCell ref="B43:B46"/>
    <mergeCell ref="A47:A50"/>
    <mergeCell ref="B47:B50"/>
    <mergeCell ref="A51:A54"/>
    <mergeCell ref="B51:B54"/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D2:E2"/>
    <mergeCell ref="C9:D9"/>
    <mergeCell ref="A11:A14"/>
    <mergeCell ref="B11:B14"/>
    <mergeCell ref="A15:A18"/>
    <mergeCell ref="B15:B18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520">
    <tabColor theme="3" tint="0.39997558519241921"/>
    <pageSetUpPr fitToPage="1"/>
  </sheetPr>
  <dimension ref="A1:AG113"/>
  <sheetViews>
    <sheetView showGridLines="0" zoomScale="70" zoomScaleNormal="70" workbookViewId="0">
      <pane xSplit="4" ySplit="10" topLeftCell="H32" activePane="bottomRight" state="frozen"/>
      <selection activeCell="D18" sqref="D18"/>
      <selection pane="topRight" activeCell="D18" sqref="D18"/>
      <selection pane="bottomLeft" activeCell="D18" sqref="D18"/>
      <selection pane="bottomRight" sqref="A1:AC61"/>
    </sheetView>
  </sheetViews>
  <sheetFormatPr baseColWidth="10" defaultColWidth="0" defaultRowHeight="35.25" customHeight="1" x14ac:dyDescent="0.2"/>
  <cols>
    <col min="1" max="1" width="8.28515625" style="1" customWidth="1"/>
    <col min="2" max="2" width="13.42578125" style="1" customWidth="1"/>
    <col min="3" max="3" width="9.28515625" style="1" customWidth="1"/>
    <col min="4" max="4" width="8.85546875" style="1" customWidth="1"/>
    <col min="5" max="14" width="11.85546875" style="1" customWidth="1"/>
    <col min="15" max="22" width="12" style="1" bestFit="1" customWidth="1"/>
    <col min="23" max="25" width="12.85546875" style="1" bestFit="1" customWidth="1"/>
    <col min="26" max="26" width="16.140625" style="1" customWidth="1"/>
    <col min="27" max="27" width="12.42578125" style="1" bestFit="1" customWidth="1"/>
    <col min="28" max="28" width="12" style="1" bestFit="1" customWidth="1"/>
    <col min="29" max="29" width="16.42578125" style="1" bestFit="1" customWidth="1"/>
    <col min="30" max="30" width="3.42578125" style="1" customWidth="1"/>
    <col min="31" max="31" width="3.42578125" style="1" hidden="1" customWidth="1"/>
    <col min="32" max="32" width="5.28515625" style="1" hidden="1" customWidth="1"/>
    <col min="33" max="33" width="9.85546875" style="1" hidden="1" customWidth="1"/>
    <col min="34" max="16384" width="3.42578125" style="1" hidden="1"/>
  </cols>
  <sheetData>
    <row r="1" spans="1:33" ht="16.5" x14ac:dyDescent="0.2">
      <c r="A1" s="79" t="s">
        <v>79</v>
      </c>
    </row>
    <row r="2" spans="1:33" ht="16.5" x14ac:dyDescent="0.2">
      <c r="A2" s="79" t="s">
        <v>55</v>
      </c>
      <c r="C2" s="80"/>
      <c r="D2" s="187"/>
      <c r="E2" s="187"/>
      <c r="F2" s="81"/>
    </row>
    <row r="3" spans="1:33" ht="16.5" x14ac:dyDescent="0.2">
      <c r="A3" s="79" t="s">
        <v>56</v>
      </c>
      <c r="C3" s="80"/>
      <c r="D3" s="82" t="str">
        <f>+'Formato Resumen 21'!C6</f>
        <v>GM-21-003</v>
      </c>
      <c r="E3" s="81"/>
      <c r="F3" s="81"/>
    </row>
    <row r="4" spans="1:33" ht="16.5" x14ac:dyDescent="0.2">
      <c r="A4" s="79" t="s">
        <v>57</v>
      </c>
      <c r="C4" s="80"/>
      <c r="D4" s="2"/>
      <c r="E4" s="81"/>
      <c r="F4" s="81"/>
      <c r="H4" s="83"/>
    </row>
    <row r="5" spans="1:33" ht="16.5" x14ac:dyDescent="0.2">
      <c r="A5" s="79" t="s">
        <v>59</v>
      </c>
      <c r="C5" s="80"/>
      <c r="D5" s="2"/>
      <c r="E5" s="81"/>
      <c r="F5" s="81"/>
    </row>
    <row r="6" spans="1:33" ht="16.5" x14ac:dyDescent="0.2">
      <c r="A6" s="79" t="s">
        <v>28</v>
      </c>
      <c r="C6" s="80"/>
      <c r="D6" s="154" t="e">
        <f>#REF!</f>
        <v>#REF!</v>
      </c>
      <c r="E6" s="84"/>
      <c r="F6" s="84"/>
    </row>
    <row r="7" spans="1:33" ht="16.5" x14ac:dyDescent="0.2">
      <c r="A7" s="79" t="s">
        <v>29</v>
      </c>
      <c r="C7" s="80"/>
      <c r="D7" s="85" t="s">
        <v>61</v>
      </c>
      <c r="E7" s="81"/>
      <c r="F7" s="81"/>
      <c r="X7" s="86"/>
      <c r="Y7" s="86"/>
    </row>
    <row r="8" spans="1:33" ht="13.5" customHeight="1" x14ac:dyDescent="0.25">
      <c r="A8" s="87" t="s">
        <v>60</v>
      </c>
      <c r="D8" s="85" t="s">
        <v>38</v>
      </c>
      <c r="X8" s="86"/>
      <c r="Y8" s="86"/>
    </row>
    <row r="9" spans="1:33" ht="16.5" thickBot="1" x14ac:dyDescent="0.25">
      <c r="C9" s="199"/>
      <c r="D9" s="199"/>
    </row>
    <row r="10" spans="1:33" s="93" customFormat="1" ht="26.25" thickBot="1" x14ac:dyDescent="0.25">
      <c r="A10" s="3" t="e">
        <f>+"AÑO: "&amp;$D$6</f>
        <v>#REF!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91" t="s">
        <v>27</v>
      </c>
      <c r="AC10" s="92" t="s">
        <v>34</v>
      </c>
    </row>
    <row r="11" spans="1:33" ht="15" x14ac:dyDescent="0.2">
      <c r="A11" s="191" t="e">
        <f>+DATE(#REF!,1,1)</f>
        <v>#REF!</v>
      </c>
      <c r="B11" s="194">
        <f>+'Formato Resumen 21'!E15</f>
        <v>131225.01034613952</v>
      </c>
      <c r="C11" s="94" t="s">
        <v>35</v>
      </c>
      <c r="D11" s="95" t="e">
        <f>#REF!</f>
        <v>#REF!</v>
      </c>
      <c r="E11" s="96" t="str">
        <f t="shared" ref="E11:AB11" si="0">IF(ISERROR(E64/$AC67*$B11),"",(E64/$AC67*$B11))</f>
        <v/>
      </c>
      <c r="F11" s="97" t="str">
        <f t="shared" si="0"/>
        <v/>
      </c>
      <c r="G11" s="97" t="str">
        <f t="shared" si="0"/>
        <v/>
      </c>
      <c r="H11" s="97" t="str">
        <f t="shared" si="0"/>
        <v/>
      </c>
      <c r="I11" s="97" t="str">
        <f t="shared" si="0"/>
        <v/>
      </c>
      <c r="J11" s="97" t="str">
        <f t="shared" si="0"/>
        <v/>
      </c>
      <c r="K11" s="97" t="str">
        <f t="shared" si="0"/>
        <v/>
      </c>
      <c r="L11" s="97" t="str">
        <f t="shared" si="0"/>
        <v/>
      </c>
      <c r="M11" s="97" t="str">
        <f t="shared" si="0"/>
        <v/>
      </c>
      <c r="N11" s="97" t="str">
        <f t="shared" si="0"/>
        <v/>
      </c>
      <c r="O11" s="97" t="str">
        <f t="shared" si="0"/>
        <v/>
      </c>
      <c r="P11" s="97" t="str">
        <f t="shared" si="0"/>
        <v/>
      </c>
      <c r="Q11" s="97" t="str">
        <f t="shared" si="0"/>
        <v/>
      </c>
      <c r="R11" s="97" t="str">
        <f t="shared" si="0"/>
        <v/>
      </c>
      <c r="S11" s="97" t="str">
        <f t="shared" si="0"/>
        <v/>
      </c>
      <c r="T11" s="97" t="str">
        <f t="shared" si="0"/>
        <v/>
      </c>
      <c r="U11" s="97" t="str">
        <f t="shared" si="0"/>
        <v/>
      </c>
      <c r="V11" s="97" t="str">
        <f t="shared" si="0"/>
        <v/>
      </c>
      <c r="W11" s="97" t="str">
        <f t="shared" si="0"/>
        <v/>
      </c>
      <c r="X11" s="97" t="str">
        <f t="shared" si="0"/>
        <v/>
      </c>
      <c r="Y11" s="97" t="str">
        <f t="shared" si="0"/>
        <v/>
      </c>
      <c r="Z11" s="97" t="str">
        <f t="shared" si="0"/>
        <v/>
      </c>
      <c r="AA11" s="97" t="str">
        <f t="shared" si="0"/>
        <v/>
      </c>
      <c r="AB11" s="98" t="str">
        <f t="shared" si="0"/>
        <v/>
      </c>
      <c r="AC11" s="99" t="e">
        <f>+SUM(E11:AB11)*D11</f>
        <v>#REF!</v>
      </c>
      <c r="AF11" s="1" t="s">
        <v>1</v>
      </c>
      <c r="AG11" s="1">
        <v>1</v>
      </c>
    </row>
    <row r="12" spans="1:33" ht="15" x14ac:dyDescent="0.2">
      <c r="A12" s="191"/>
      <c r="B12" s="194"/>
      <c r="C12" s="100" t="s">
        <v>36</v>
      </c>
      <c r="D12" s="101" t="e">
        <f>#REF!</f>
        <v>#REF!</v>
      </c>
      <c r="E12" s="102" t="str">
        <f t="shared" ref="E12:AB12" si="1">IF(ISERROR(E65/$AC67*$B11),"",(E65/$AC67*$B11))</f>
        <v/>
      </c>
      <c r="F12" s="103" t="str">
        <f t="shared" si="1"/>
        <v/>
      </c>
      <c r="G12" s="103" t="str">
        <f t="shared" si="1"/>
        <v/>
      </c>
      <c r="H12" s="103" t="str">
        <f t="shared" si="1"/>
        <v/>
      </c>
      <c r="I12" s="103" t="str">
        <f t="shared" si="1"/>
        <v/>
      </c>
      <c r="J12" s="103" t="str">
        <f t="shared" si="1"/>
        <v/>
      </c>
      <c r="K12" s="103" t="str">
        <f t="shared" si="1"/>
        <v/>
      </c>
      <c r="L12" s="103" t="str">
        <f t="shared" si="1"/>
        <v/>
      </c>
      <c r="M12" s="103" t="str">
        <f t="shared" si="1"/>
        <v/>
      </c>
      <c r="N12" s="103" t="str">
        <f t="shared" si="1"/>
        <v/>
      </c>
      <c r="O12" s="103" t="str">
        <f t="shared" si="1"/>
        <v/>
      </c>
      <c r="P12" s="103" t="str">
        <f t="shared" si="1"/>
        <v/>
      </c>
      <c r="Q12" s="103" t="str">
        <f t="shared" si="1"/>
        <v/>
      </c>
      <c r="R12" s="103" t="str">
        <f t="shared" si="1"/>
        <v/>
      </c>
      <c r="S12" s="103" t="str">
        <f t="shared" si="1"/>
        <v/>
      </c>
      <c r="T12" s="103" t="str">
        <f t="shared" si="1"/>
        <v/>
      </c>
      <c r="U12" s="103" t="str">
        <f t="shared" si="1"/>
        <v/>
      </c>
      <c r="V12" s="103" t="str">
        <f t="shared" si="1"/>
        <v/>
      </c>
      <c r="W12" s="103" t="str">
        <f t="shared" si="1"/>
        <v/>
      </c>
      <c r="X12" s="103" t="str">
        <f t="shared" si="1"/>
        <v/>
      </c>
      <c r="Y12" s="103" t="str">
        <f t="shared" si="1"/>
        <v/>
      </c>
      <c r="Z12" s="103" t="str">
        <f t="shared" si="1"/>
        <v/>
      </c>
      <c r="AA12" s="103" t="str">
        <f t="shared" si="1"/>
        <v/>
      </c>
      <c r="AB12" s="104" t="str">
        <f t="shared" si="1"/>
        <v/>
      </c>
      <c r="AC12" s="105" t="e">
        <f>+SUM(E12:AB12)*D12</f>
        <v>#REF!</v>
      </c>
      <c r="AF12" s="1" t="s">
        <v>3</v>
      </c>
      <c r="AG12" s="1">
        <f>AG11</f>
        <v>1</v>
      </c>
    </row>
    <row r="13" spans="1:33" ht="15" x14ac:dyDescent="0.2">
      <c r="A13" s="191"/>
      <c r="B13" s="194"/>
      <c r="C13" s="106" t="s">
        <v>37</v>
      </c>
      <c r="D13" s="107" t="e">
        <f>#REF!</f>
        <v>#REF!</v>
      </c>
      <c r="E13" s="108" t="str">
        <f t="shared" ref="E13:AB13" si="2">IF(ISERROR(E66/$AC67*$B11),"",(E66/$AC67*$B11))</f>
        <v/>
      </c>
      <c r="F13" s="109" t="str">
        <f t="shared" si="2"/>
        <v/>
      </c>
      <c r="G13" s="109" t="str">
        <f t="shared" si="2"/>
        <v/>
      </c>
      <c r="H13" s="109" t="str">
        <f t="shared" si="2"/>
        <v/>
      </c>
      <c r="I13" s="109" t="str">
        <f t="shared" si="2"/>
        <v/>
      </c>
      <c r="J13" s="109" t="str">
        <f t="shared" si="2"/>
        <v/>
      </c>
      <c r="K13" s="109" t="str">
        <f t="shared" si="2"/>
        <v/>
      </c>
      <c r="L13" s="109" t="str">
        <f t="shared" si="2"/>
        <v/>
      </c>
      <c r="M13" s="109" t="str">
        <f t="shared" si="2"/>
        <v/>
      </c>
      <c r="N13" s="109" t="str">
        <f t="shared" si="2"/>
        <v/>
      </c>
      <c r="O13" s="109" t="str">
        <f t="shared" si="2"/>
        <v/>
      </c>
      <c r="P13" s="109" t="str">
        <f t="shared" si="2"/>
        <v/>
      </c>
      <c r="Q13" s="109" t="str">
        <f t="shared" si="2"/>
        <v/>
      </c>
      <c r="R13" s="109" t="str">
        <f t="shared" si="2"/>
        <v/>
      </c>
      <c r="S13" s="109" t="str">
        <f t="shared" si="2"/>
        <v/>
      </c>
      <c r="T13" s="109" t="str">
        <f t="shared" si="2"/>
        <v/>
      </c>
      <c r="U13" s="109" t="str">
        <f t="shared" si="2"/>
        <v/>
      </c>
      <c r="V13" s="109" t="str">
        <f t="shared" si="2"/>
        <v/>
      </c>
      <c r="W13" s="109" t="str">
        <f t="shared" si="2"/>
        <v/>
      </c>
      <c r="X13" s="109" t="str">
        <f t="shared" si="2"/>
        <v/>
      </c>
      <c r="Y13" s="109" t="str">
        <f t="shared" si="2"/>
        <v/>
      </c>
      <c r="Z13" s="109" t="str">
        <f t="shared" si="2"/>
        <v/>
      </c>
      <c r="AA13" s="109" t="str">
        <f t="shared" si="2"/>
        <v/>
      </c>
      <c r="AB13" s="110" t="str">
        <f t="shared" si="2"/>
        <v/>
      </c>
      <c r="AC13" s="111" t="e">
        <f>+SUM(E13:AB13)*D13</f>
        <v>#REF!</v>
      </c>
      <c r="AF13" s="1" t="s">
        <v>2</v>
      </c>
      <c r="AG13" s="1">
        <f>AG12</f>
        <v>1</v>
      </c>
    </row>
    <row r="14" spans="1:33" ht="15.75" thickBot="1" x14ac:dyDescent="0.25">
      <c r="A14" s="192"/>
      <c r="B14" s="195"/>
      <c r="C14" s="112" t="s">
        <v>34</v>
      </c>
      <c r="D14" s="113" t="e">
        <f>+SUM(D11:D13)</f>
        <v>#REF!</v>
      </c>
      <c r="E14" s="114" t="str">
        <f t="shared" ref="E14:AB14" si="3">IF(ISERROR(E11*$D11+E12*$D12+E13*$D13),"",(E11*$D11+E12*$D12+E13*$D13))</f>
        <v/>
      </c>
      <c r="F14" s="115" t="str">
        <f t="shared" si="3"/>
        <v/>
      </c>
      <c r="G14" s="115" t="str">
        <f t="shared" si="3"/>
        <v/>
      </c>
      <c r="H14" s="115" t="str">
        <f t="shared" si="3"/>
        <v/>
      </c>
      <c r="I14" s="115" t="str">
        <f t="shared" si="3"/>
        <v/>
      </c>
      <c r="J14" s="115" t="str">
        <f t="shared" si="3"/>
        <v/>
      </c>
      <c r="K14" s="115" t="str">
        <f t="shared" si="3"/>
        <v/>
      </c>
      <c r="L14" s="115" t="str">
        <f t="shared" si="3"/>
        <v/>
      </c>
      <c r="M14" s="115" t="str">
        <f t="shared" si="3"/>
        <v/>
      </c>
      <c r="N14" s="115" t="str">
        <f t="shared" si="3"/>
        <v/>
      </c>
      <c r="O14" s="115" t="str">
        <f t="shared" si="3"/>
        <v/>
      </c>
      <c r="P14" s="115" t="str">
        <f t="shared" si="3"/>
        <v/>
      </c>
      <c r="Q14" s="115" t="str">
        <f t="shared" si="3"/>
        <v/>
      </c>
      <c r="R14" s="115" t="str">
        <f t="shared" si="3"/>
        <v/>
      </c>
      <c r="S14" s="115" t="str">
        <f t="shared" si="3"/>
        <v/>
      </c>
      <c r="T14" s="115" t="str">
        <f t="shared" si="3"/>
        <v/>
      </c>
      <c r="U14" s="115" t="str">
        <f t="shared" si="3"/>
        <v/>
      </c>
      <c r="V14" s="115" t="str">
        <f t="shared" si="3"/>
        <v/>
      </c>
      <c r="W14" s="115" t="str">
        <f t="shared" si="3"/>
        <v/>
      </c>
      <c r="X14" s="115" t="str">
        <f t="shared" si="3"/>
        <v/>
      </c>
      <c r="Y14" s="115" t="str">
        <f t="shared" si="3"/>
        <v/>
      </c>
      <c r="Z14" s="115" t="str">
        <f t="shared" si="3"/>
        <v/>
      </c>
      <c r="AA14" s="115" t="str">
        <f t="shared" si="3"/>
        <v/>
      </c>
      <c r="AB14" s="116" t="str">
        <f t="shared" si="3"/>
        <v/>
      </c>
      <c r="AC14" s="117" t="e">
        <f>+SUM(AC11:AC13)</f>
        <v>#REF!</v>
      </c>
    </row>
    <row r="15" spans="1:33" ht="15" x14ac:dyDescent="0.2">
      <c r="A15" s="191" t="e">
        <f>+DATE(#REF!,1+1,1)</f>
        <v>#REF!</v>
      </c>
      <c r="B15" s="194">
        <f>+'Formato Resumen 21'!E16</f>
        <v>215209.32467248003</v>
      </c>
      <c r="C15" s="94" t="s">
        <v>35</v>
      </c>
      <c r="D15" s="95" t="e">
        <f>#REF!</f>
        <v>#REF!</v>
      </c>
      <c r="E15" s="96" t="str">
        <f t="shared" ref="E15:AB15" si="4">IF(ISERROR(E68/$AC71*$B15),"",(E68/$AC71*$B15))</f>
        <v/>
      </c>
      <c r="F15" s="97" t="str">
        <f t="shared" si="4"/>
        <v/>
      </c>
      <c r="G15" s="97" t="str">
        <f t="shared" si="4"/>
        <v/>
      </c>
      <c r="H15" s="97" t="str">
        <f t="shared" si="4"/>
        <v/>
      </c>
      <c r="I15" s="97" t="str">
        <f t="shared" si="4"/>
        <v/>
      </c>
      <c r="J15" s="97" t="str">
        <f t="shared" si="4"/>
        <v/>
      </c>
      <c r="K15" s="97" t="str">
        <f t="shared" si="4"/>
        <v/>
      </c>
      <c r="L15" s="97" t="str">
        <f t="shared" si="4"/>
        <v/>
      </c>
      <c r="M15" s="97" t="str">
        <f t="shared" si="4"/>
        <v/>
      </c>
      <c r="N15" s="97" t="str">
        <f t="shared" si="4"/>
        <v/>
      </c>
      <c r="O15" s="97" t="str">
        <f t="shared" si="4"/>
        <v/>
      </c>
      <c r="P15" s="97" t="str">
        <f t="shared" si="4"/>
        <v/>
      </c>
      <c r="Q15" s="97" t="str">
        <f t="shared" si="4"/>
        <v/>
      </c>
      <c r="R15" s="97" t="str">
        <f t="shared" si="4"/>
        <v/>
      </c>
      <c r="S15" s="97" t="str">
        <f t="shared" si="4"/>
        <v/>
      </c>
      <c r="T15" s="97" t="str">
        <f t="shared" si="4"/>
        <v/>
      </c>
      <c r="U15" s="97" t="str">
        <f t="shared" si="4"/>
        <v/>
      </c>
      <c r="V15" s="97" t="str">
        <f t="shared" si="4"/>
        <v/>
      </c>
      <c r="W15" s="97" t="str">
        <f t="shared" si="4"/>
        <v/>
      </c>
      <c r="X15" s="97" t="str">
        <f t="shared" si="4"/>
        <v/>
      </c>
      <c r="Y15" s="97" t="str">
        <f t="shared" si="4"/>
        <v/>
      </c>
      <c r="Z15" s="97" t="str">
        <f t="shared" si="4"/>
        <v/>
      </c>
      <c r="AA15" s="97" t="str">
        <f t="shared" si="4"/>
        <v/>
      </c>
      <c r="AB15" s="98" t="str">
        <f t="shared" si="4"/>
        <v/>
      </c>
      <c r="AC15" s="99" t="e">
        <f>+SUM(E15:AB15)*D15</f>
        <v>#REF!</v>
      </c>
      <c r="AF15" s="1" t="str">
        <f>AF11</f>
        <v>ORD</v>
      </c>
      <c r="AG15" s="1">
        <f>AG11+1</f>
        <v>2</v>
      </c>
    </row>
    <row r="16" spans="1:33" ht="15" x14ac:dyDescent="0.2">
      <c r="A16" s="191"/>
      <c r="B16" s="194"/>
      <c r="C16" s="100" t="s">
        <v>36</v>
      </c>
      <c r="D16" s="101" t="e">
        <f>#REF!</f>
        <v>#REF!</v>
      </c>
      <c r="E16" s="102" t="str">
        <f t="shared" ref="E16:AB16" si="5">IF(ISERROR(E69/$AC71*$B15),"",(E69/$AC71*$B15))</f>
        <v/>
      </c>
      <c r="F16" s="103" t="str">
        <f t="shared" si="5"/>
        <v/>
      </c>
      <c r="G16" s="103" t="str">
        <f t="shared" si="5"/>
        <v/>
      </c>
      <c r="H16" s="103" t="str">
        <f t="shared" si="5"/>
        <v/>
      </c>
      <c r="I16" s="103" t="str">
        <f t="shared" si="5"/>
        <v/>
      </c>
      <c r="J16" s="103" t="str">
        <f t="shared" si="5"/>
        <v/>
      </c>
      <c r="K16" s="103" t="str">
        <f t="shared" si="5"/>
        <v/>
      </c>
      <c r="L16" s="103" t="str">
        <f t="shared" si="5"/>
        <v/>
      </c>
      <c r="M16" s="103" t="str">
        <f t="shared" si="5"/>
        <v/>
      </c>
      <c r="N16" s="103" t="str">
        <f t="shared" si="5"/>
        <v/>
      </c>
      <c r="O16" s="103" t="str">
        <f t="shared" si="5"/>
        <v/>
      </c>
      <c r="P16" s="103" t="str">
        <f t="shared" si="5"/>
        <v/>
      </c>
      <c r="Q16" s="103" t="str">
        <f t="shared" si="5"/>
        <v/>
      </c>
      <c r="R16" s="103" t="str">
        <f t="shared" si="5"/>
        <v/>
      </c>
      <c r="S16" s="103" t="str">
        <f t="shared" si="5"/>
        <v/>
      </c>
      <c r="T16" s="103" t="str">
        <f t="shared" si="5"/>
        <v/>
      </c>
      <c r="U16" s="103" t="str">
        <f t="shared" si="5"/>
        <v/>
      </c>
      <c r="V16" s="103" t="str">
        <f t="shared" si="5"/>
        <v/>
      </c>
      <c r="W16" s="103" t="str">
        <f t="shared" si="5"/>
        <v/>
      </c>
      <c r="X16" s="103" t="str">
        <f t="shared" si="5"/>
        <v/>
      </c>
      <c r="Y16" s="103" t="str">
        <f t="shared" si="5"/>
        <v/>
      </c>
      <c r="Z16" s="103" t="str">
        <f t="shared" si="5"/>
        <v/>
      </c>
      <c r="AA16" s="103" t="str">
        <f t="shared" si="5"/>
        <v/>
      </c>
      <c r="AB16" s="104" t="str">
        <f t="shared" si="5"/>
        <v/>
      </c>
      <c r="AC16" s="105" t="e">
        <f>+SUM(E16:AB16)*D16</f>
        <v>#REF!</v>
      </c>
      <c r="AF16" s="1" t="str">
        <f>AF12</f>
        <v>SÁB</v>
      </c>
      <c r="AG16" s="1">
        <f>AG15</f>
        <v>2</v>
      </c>
    </row>
    <row r="17" spans="1:33" ht="15" x14ac:dyDescent="0.2">
      <c r="A17" s="191"/>
      <c r="B17" s="194"/>
      <c r="C17" s="106" t="s">
        <v>37</v>
      </c>
      <c r="D17" s="107" t="e">
        <f>#REF!</f>
        <v>#REF!</v>
      </c>
      <c r="E17" s="108" t="str">
        <f t="shared" ref="E17:AB17" si="6">IF(ISERROR(E70/$AC71*$B15),"",(E70/$AC71*$B15))</f>
        <v/>
      </c>
      <c r="F17" s="109" t="str">
        <f t="shared" si="6"/>
        <v/>
      </c>
      <c r="G17" s="109" t="str">
        <f t="shared" si="6"/>
        <v/>
      </c>
      <c r="H17" s="109" t="str">
        <f t="shared" si="6"/>
        <v/>
      </c>
      <c r="I17" s="109" t="str">
        <f t="shared" si="6"/>
        <v/>
      </c>
      <c r="J17" s="109" t="str">
        <f t="shared" si="6"/>
        <v/>
      </c>
      <c r="K17" s="109" t="str">
        <f t="shared" si="6"/>
        <v/>
      </c>
      <c r="L17" s="109" t="str">
        <f t="shared" si="6"/>
        <v/>
      </c>
      <c r="M17" s="109" t="str">
        <f t="shared" si="6"/>
        <v/>
      </c>
      <c r="N17" s="109" t="str">
        <f t="shared" si="6"/>
        <v/>
      </c>
      <c r="O17" s="109" t="str">
        <f t="shared" si="6"/>
        <v/>
      </c>
      <c r="P17" s="109" t="str">
        <f t="shared" si="6"/>
        <v/>
      </c>
      <c r="Q17" s="109" t="str">
        <f t="shared" si="6"/>
        <v/>
      </c>
      <c r="R17" s="109" t="str">
        <f t="shared" si="6"/>
        <v/>
      </c>
      <c r="S17" s="109" t="str">
        <f t="shared" si="6"/>
        <v/>
      </c>
      <c r="T17" s="109" t="str">
        <f t="shared" si="6"/>
        <v/>
      </c>
      <c r="U17" s="109" t="str">
        <f t="shared" si="6"/>
        <v/>
      </c>
      <c r="V17" s="109" t="str">
        <f t="shared" si="6"/>
        <v/>
      </c>
      <c r="W17" s="109" t="str">
        <f t="shared" si="6"/>
        <v/>
      </c>
      <c r="X17" s="109" t="str">
        <f t="shared" si="6"/>
        <v/>
      </c>
      <c r="Y17" s="109" t="str">
        <f t="shared" si="6"/>
        <v/>
      </c>
      <c r="Z17" s="109" t="str">
        <f t="shared" si="6"/>
        <v/>
      </c>
      <c r="AA17" s="109" t="str">
        <f t="shared" si="6"/>
        <v/>
      </c>
      <c r="AB17" s="110" t="str">
        <f t="shared" si="6"/>
        <v/>
      </c>
      <c r="AC17" s="111" t="e">
        <f>+SUM(E17:AB17)*D17</f>
        <v>#REF!</v>
      </c>
      <c r="AF17" s="1" t="str">
        <f>AF13</f>
        <v>FES</v>
      </c>
      <c r="AG17" s="1">
        <f>AG16</f>
        <v>2</v>
      </c>
    </row>
    <row r="18" spans="1:33" ht="15.75" thickBot="1" x14ac:dyDescent="0.25">
      <c r="A18" s="192"/>
      <c r="B18" s="195"/>
      <c r="C18" s="112" t="s">
        <v>34</v>
      </c>
      <c r="D18" s="113" t="e">
        <f>+SUM(D15:D17)</f>
        <v>#REF!</v>
      </c>
      <c r="E18" s="114" t="str">
        <f t="shared" ref="E18:AB18" si="7">IF(ISERROR(E15*$D15+E16*$D16+E17*$D17),"",(E15*$D15+E16*$D16+E17*$D17))</f>
        <v/>
      </c>
      <c r="F18" s="115" t="str">
        <f t="shared" si="7"/>
        <v/>
      </c>
      <c r="G18" s="115" t="str">
        <f t="shared" si="7"/>
        <v/>
      </c>
      <c r="H18" s="115" t="str">
        <f t="shared" si="7"/>
        <v/>
      </c>
      <c r="I18" s="115" t="str">
        <f t="shared" si="7"/>
        <v/>
      </c>
      <c r="J18" s="115" t="str">
        <f t="shared" si="7"/>
        <v/>
      </c>
      <c r="K18" s="115" t="str">
        <f t="shared" si="7"/>
        <v/>
      </c>
      <c r="L18" s="115" t="str">
        <f t="shared" si="7"/>
        <v/>
      </c>
      <c r="M18" s="115" t="str">
        <f t="shared" si="7"/>
        <v/>
      </c>
      <c r="N18" s="115" t="str">
        <f t="shared" si="7"/>
        <v/>
      </c>
      <c r="O18" s="115" t="str">
        <f t="shared" si="7"/>
        <v/>
      </c>
      <c r="P18" s="115" t="str">
        <f t="shared" si="7"/>
        <v/>
      </c>
      <c r="Q18" s="115" t="str">
        <f t="shared" si="7"/>
        <v/>
      </c>
      <c r="R18" s="115" t="str">
        <f t="shared" si="7"/>
        <v/>
      </c>
      <c r="S18" s="115" t="str">
        <f t="shared" si="7"/>
        <v/>
      </c>
      <c r="T18" s="115" t="str">
        <f t="shared" si="7"/>
        <v/>
      </c>
      <c r="U18" s="115" t="str">
        <f t="shared" si="7"/>
        <v/>
      </c>
      <c r="V18" s="115" t="str">
        <f t="shared" si="7"/>
        <v/>
      </c>
      <c r="W18" s="115" t="str">
        <f t="shared" si="7"/>
        <v/>
      </c>
      <c r="X18" s="115" t="str">
        <f t="shared" si="7"/>
        <v/>
      </c>
      <c r="Y18" s="115" t="str">
        <f t="shared" si="7"/>
        <v/>
      </c>
      <c r="Z18" s="115" t="str">
        <f t="shared" si="7"/>
        <v/>
      </c>
      <c r="AA18" s="115" t="str">
        <f t="shared" si="7"/>
        <v/>
      </c>
      <c r="AB18" s="116" t="str">
        <f t="shared" si="7"/>
        <v/>
      </c>
      <c r="AC18" s="117" t="e">
        <f>+SUM(AC15:AC17)</f>
        <v>#REF!</v>
      </c>
    </row>
    <row r="19" spans="1:33" ht="15" x14ac:dyDescent="0.2">
      <c r="A19" s="193" t="e">
        <f>+DATE(#REF!,3,1)</f>
        <v>#REF!</v>
      </c>
      <c r="B19" s="194">
        <f>+'Formato Resumen 21'!E17</f>
        <v>210481.13392162236</v>
      </c>
      <c r="C19" s="94" t="s">
        <v>35</v>
      </c>
      <c r="D19" s="95" t="e">
        <f>#REF!</f>
        <v>#REF!</v>
      </c>
      <c r="E19" s="96" t="str">
        <f t="shared" ref="E19:AB19" si="8">IF(ISERROR(E72/$AC75*$B19),"",(E72/$AC75*$B19))</f>
        <v/>
      </c>
      <c r="F19" s="97" t="str">
        <f t="shared" si="8"/>
        <v/>
      </c>
      <c r="G19" s="97" t="str">
        <f t="shared" si="8"/>
        <v/>
      </c>
      <c r="H19" s="97" t="str">
        <f t="shared" si="8"/>
        <v/>
      </c>
      <c r="I19" s="97" t="str">
        <f t="shared" si="8"/>
        <v/>
      </c>
      <c r="J19" s="97" t="str">
        <f t="shared" si="8"/>
        <v/>
      </c>
      <c r="K19" s="97" t="str">
        <f t="shared" si="8"/>
        <v/>
      </c>
      <c r="L19" s="97" t="str">
        <f t="shared" si="8"/>
        <v/>
      </c>
      <c r="M19" s="97" t="str">
        <f t="shared" si="8"/>
        <v/>
      </c>
      <c r="N19" s="97" t="str">
        <f t="shared" si="8"/>
        <v/>
      </c>
      <c r="O19" s="97" t="str">
        <f t="shared" si="8"/>
        <v/>
      </c>
      <c r="P19" s="97" t="str">
        <f t="shared" si="8"/>
        <v/>
      </c>
      <c r="Q19" s="97" t="str">
        <f t="shared" si="8"/>
        <v/>
      </c>
      <c r="R19" s="97" t="str">
        <f t="shared" si="8"/>
        <v/>
      </c>
      <c r="S19" s="97" t="str">
        <f t="shared" si="8"/>
        <v/>
      </c>
      <c r="T19" s="97" t="str">
        <f t="shared" si="8"/>
        <v/>
      </c>
      <c r="U19" s="97" t="str">
        <f t="shared" si="8"/>
        <v/>
      </c>
      <c r="V19" s="97" t="str">
        <f t="shared" si="8"/>
        <v/>
      </c>
      <c r="W19" s="97" t="str">
        <f t="shared" si="8"/>
        <v/>
      </c>
      <c r="X19" s="97" t="str">
        <f t="shared" si="8"/>
        <v/>
      </c>
      <c r="Y19" s="97" t="str">
        <f t="shared" si="8"/>
        <v/>
      </c>
      <c r="Z19" s="97" t="str">
        <f t="shared" si="8"/>
        <v/>
      </c>
      <c r="AA19" s="97" t="str">
        <f t="shared" si="8"/>
        <v/>
      </c>
      <c r="AB19" s="98" t="str">
        <f t="shared" si="8"/>
        <v/>
      </c>
      <c r="AC19" s="99" t="e">
        <f>+SUM(E19:AB19)*D19</f>
        <v>#REF!</v>
      </c>
      <c r="AF19" s="1" t="str">
        <f>AF15</f>
        <v>ORD</v>
      </c>
      <c r="AG19" s="1">
        <f>AG15+1</f>
        <v>3</v>
      </c>
    </row>
    <row r="20" spans="1:33" ht="15" x14ac:dyDescent="0.2">
      <c r="A20" s="191"/>
      <c r="B20" s="194"/>
      <c r="C20" s="100" t="s">
        <v>36</v>
      </c>
      <c r="D20" s="101" t="e">
        <f>#REF!</f>
        <v>#REF!</v>
      </c>
      <c r="E20" s="102" t="str">
        <f t="shared" ref="E20:AB20" si="9">IF(ISERROR(E73/$AC75*$B19),"",(E73/$AC75*$B19))</f>
        <v/>
      </c>
      <c r="F20" s="103" t="str">
        <f t="shared" si="9"/>
        <v/>
      </c>
      <c r="G20" s="103" t="str">
        <f t="shared" si="9"/>
        <v/>
      </c>
      <c r="H20" s="103" t="str">
        <f t="shared" si="9"/>
        <v/>
      </c>
      <c r="I20" s="103" t="str">
        <f t="shared" si="9"/>
        <v/>
      </c>
      <c r="J20" s="103" t="str">
        <f t="shared" si="9"/>
        <v/>
      </c>
      <c r="K20" s="103" t="str">
        <f t="shared" si="9"/>
        <v/>
      </c>
      <c r="L20" s="103" t="str">
        <f t="shared" si="9"/>
        <v/>
      </c>
      <c r="M20" s="103" t="str">
        <f t="shared" si="9"/>
        <v/>
      </c>
      <c r="N20" s="103" t="str">
        <f t="shared" si="9"/>
        <v/>
      </c>
      <c r="O20" s="103" t="str">
        <f t="shared" si="9"/>
        <v/>
      </c>
      <c r="P20" s="103" t="str">
        <f t="shared" si="9"/>
        <v/>
      </c>
      <c r="Q20" s="103" t="str">
        <f t="shared" si="9"/>
        <v/>
      </c>
      <c r="R20" s="103" t="str">
        <f t="shared" si="9"/>
        <v/>
      </c>
      <c r="S20" s="103" t="str">
        <f t="shared" si="9"/>
        <v/>
      </c>
      <c r="T20" s="103" t="str">
        <f t="shared" si="9"/>
        <v/>
      </c>
      <c r="U20" s="103" t="str">
        <f t="shared" si="9"/>
        <v/>
      </c>
      <c r="V20" s="103" t="str">
        <f t="shared" si="9"/>
        <v/>
      </c>
      <c r="W20" s="103" t="str">
        <f t="shared" si="9"/>
        <v/>
      </c>
      <c r="X20" s="103" t="str">
        <f t="shared" si="9"/>
        <v/>
      </c>
      <c r="Y20" s="103" t="str">
        <f t="shared" si="9"/>
        <v/>
      </c>
      <c r="Z20" s="103" t="str">
        <f t="shared" si="9"/>
        <v/>
      </c>
      <c r="AA20" s="103" t="str">
        <f t="shared" si="9"/>
        <v/>
      </c>
      <c r="AB20" s="104" t="str">
        <f t="shared" si="9"/>
        <v/>
      </c>
      <c r="AC20" s="105" t="e">
        <f>+SUM(E20:AB20)*D20</f>
        <v>#REF!</v>
      </c>
      <c r="AF20" s="1" t="str">
        <f>AF16</f>
        <v>SÁB</v>
      </c>
      <c r="AG20" s="1">
        <f>AG19</f>
        <v>3</v>
      </c>
    </row>
    <row r="21" spans="1:33" ht="15" x14ac:dyDescent="0.2">
      <c r="A21" s="191"/>
      <c r="B21" s="194"/>
      <c r="C21" s="106" t="s">
        <v>37</v>
      </c>
      <c r="D21" s="107" t="e">
        <f>#REF!</f>
        <v>#REF!</v>
      </c>
      <c r="E21" s="108" t="str">
        <f t="shared" ref="E21:AB21" si="10">IF(ISERROR(E74/$AC75*$B19),"",(E74/$AC75*$B19))</f>
        <v/>
      </c>
      <c r="F21" s="109" t="str">
        <f t="shared" si="10"/>
        <v/>
      </c>
      <c r="G21" s="109" t="str">
        <f t="shared" si="10"/>
        <v/>
      </c>
      <c r="H21" s="109" t="str">
        <f t="shared" si="10"/>
        <v/>
      </c>
      <c r="I21" s="109" t="str">
        <f t="shared" si="10"/>
        <v/>
      </c>
      <c r="J21" s="109" t="str">
        <f t="shared" si="10"/>
        <v/>
      </c>
      <c r="K21" s="109" t="str">
        <f t="shared" si="10"/>
        <v/>
      </c>
      <c r="L21" s="109" t="str">
        <f t="shared" si="10"/>
        <v/>
      </c>
      <c r="M21" s="109" t="str">
        <f t="shared" si="10"/>
        <v/>
      </c>
      <c r="N21" s="109" t="str">
        <f t="shared" si="10"/>
        <v/>
      </c>
      <c r="O21" s="109" t="str">
        <f t="shared" si="10"/>
        <v/>
      </c>
      <c r="P21" s="109" t="str">
        <f t="shared" si="10"/>
        <v/>
      </c>
      <c r="Q21" s="109" t="str">
        <f t="shared" si="10"/>
        <v/>
      </c>
      <c r="R21" s="109" t="str">
        <f t="shared" si="10"/>
        <v/>
      </c>
      <c r="S21" s="109" t="str">
        <f t="shared" si="10"/>
        <v/>
      </c>
      <c r="T21" s="109" t="str">
        <f t="shared" si="10"/>
        <v/>
      </c>
      <c r="U21" s="109" t="str">
        <f t="shared" si="10"/>
        <v/>
      </c>
      <c r="V21" s="109" t="str">
        <f t="shared" si="10"/>
        <v/>
      </c>
      <c r="W21" s="109" t="str">
        <f t="shared" si="10"/>
        <v/>
      </c>
      <c r="X21" s="109" t="str">
        <f t="shared" si="10"/>
        <v/>
      </c>
      <c r="Y21" s="109" t="str">
        <f t="shared" si="10"/>
        <v/>
      </c>
      <c r="Z21" s="109" t="str">
        <f t="shared" si="10"/>
        <v/>
      </c>
      <c r="AA21" s="109" t="str">
        <f t="shared" si="10"/>
        <v/>
      </c>
      <c r="AB21" s="110" t="str">
        <f t="shared" si="10"/>
        <v/>
      </c>
      <c r="AC21" s="111" t="e">
        <f>+SUM(E21:AB21)*D21</f>
        <v>#REF!</v>
      </c>
      <c r="AF21" s="1" t="str">
        <f>AF17</f>
        <v>FES</v>
      </c>
      <c r="AG21" s="1">
        <f>AG20</f>
        <v>3</v>
      </c>
    </row>
    <row r="22" spans="1:33" ht="15.75" thickBot="1" x14ac:dyDescent="0.25">
      <c r="A22" s="192"/>
      <c r="B22" s="195"/>
      <c r="C22" s="112" t="s">
        <v>34</v>
      </c>
      <c r="D22" s="113" t="e">
        <f>+SUM(D19:D21)</f>
        <v>#REF!</v>
      </c>
      <c r="E22" s="114" t="str">
        <f t="shared" ref="E22:AB22" si="11">IF(ISERROR(E19*$D19+E20*$D20+E21*$D21),"",(E19*$D19+E20*$D20+E21*$D21))</f>
        <v/>
      </c>
      <c r="F22" s="115" t="str">
        <f t="shared" si="11"/>
        <v/>
      </c>
      <c r="G22" s="115" t="str">
        <f t="shared" si="11"/>
        <v/>
      </c>
      <c r="H22" s="115" t="str">
        <f t="shared" si="11"/>
        <v/>
      </c>
      <c r="I22" s="115" t="str">
        <f t="shared" si="11"/>
        <v/>
      </c>
      <c r="J22" s="115" t="str">
        <f t="shared" si="11"/>
        <v/>
      </c>
      <c r="K22" s="115" t="str">
        <f t="shared" si="11"/>
        <v/>
      </c>
      <c r="L22" s="115" t="str">
        <f t="shared" si="11"/>
        <v/>
      </c>
      <c r="M22" s="115" t="str">
        <f t="shared" si="11"/>
        <v/>
      </c>
      <c r="N22" s="115" t="str">
        <f t="shared" si="11"/>
        <v/>
      </c>
      <c r="O22" s="115" t="str">
        <f t="shared" si="11"/>
        <v/>
      </c>
      <c r="P22" s="115" t="str">
        <f t="shared" si="11"/>
        <v/>
      </c>
      <c r="Q22" s="115" t="str">
        <f t="shared" si="11"/>
        <v/>
      </c>
      <c r="R22" s="115" t="str">
        <f t="shared" si="11"/>
        <v/>
      </c>
      <c r="S22" s="115" t="str">
        <f t="shared" si="11"/>
        <v/>
      </c>
      <c r="T22" s="115" t="str">
        <f t="shared" si="11"/>
        <v/>
      </c>
      <c r="U22" s="115" t="str">
        <f t="shared" si="11"/>
        <v/>
      </c>
      <c r="V22" s="115" t="str">
        <f t="shared" si="11"/>
        <v/>
      </c>
      <c r="W22" s="115" t="str">
        <f t="shared" si="11"/>
        <v/>
      </c>
      <c r="X22" s="115" t="str">
        <f t="shared" si="11"/>
        <v/>
      </c>
      <c r="Y22" s="115" t="str">
        <f t="shared" si="11"/>
        <v/>
      </c>
      <c r="Z22" s="115" t="str">
        <f t="shared" si="11"/>
        <v/>
      </c>
      <c r="AA22" s="115" t="str">
        <f t="shared" si="11"/>
        <v/>
      </c>
      <c r="AB22" s="116" t="str">
        <f t="shared" si="11"/>
        <v/>
      </c>
      <c r="AC22" s="117" t="e">
        <f>+SUM(AC19:AC21)</f>
        <v>#REF!</v>
      </c>
    </row>
    <row r="23" spans="1:33" ht="15" x14ac:dyDescent="0.2">
      <c r="A23" s="191" t="e">
        <f>+DATE(#REF!,4,1)</f>
        <v>#REF!</v>
      </c>
      <c r="B23" s="194">
        <f>+'Formato Resumen 21'!E18</f>
        <v>169357.93070678459</v>
      </c>
      <c r="C23" s="94" t="s">
        <v>35</v>
      </c>
      <c r="D23" s="95" t="e">
        <f>#REF!</f>
        <v>#REF!</v>
      </c>
      <c r="E23" s="96" t="str">
        <f t="shared" ref="E23:AB23" si="12">IF(ISERROR(E76/$AC79*$B23),"",(E76/$AC79*$B23))</f>
        <v/>
      </c>
      <c r="F23" s="97" t="str">
        <f t="shared" si="12"/>
        <v/>
      </c>
      <c r="G23" s="97" t="str">
        <f t="shared" si="12"/>
        <v/>
      </c>
      <c r="H23" s="97" t="str">
        <f t="shared" si="12"/>
        <v/>
      </c>
      <c r="I23" s="97" t="str">
        <f t="shared" si="12"/>
        <v/>
      </c>
      <c r="J23" s="97" t="str">
        <f t="shared" si="12"/>
        <v/>
      </c>
      <c r="K23" s="97" t="str">
        <f t="shared" si="12"/>
        <v/>
      </c>
      <c r="L23" s="97" t="str">
        <f t="shared" si="12"/>
        <v/>
      </c>
      <c r="M23" s="97" t="str">
        <f t="shared" si="12"/>
        <v/>
      </c>
      <c r="N23" s="97" t="str">
        <f t="shared" si="12"/>
        <v/>
      </c>
      <c r="O23" s="97" t="str">
        <f t="shared" si="12"/>
        <v/>
      </c>
      <c r="P23" s="97" t="str">
        <f t="shared" si="12"/>
        <v/>
      </c>
      <c r="Q23" s="97" t="str">
        <f t="shared" si="12"/>
        <v/>
      </c>
      <c r="R23" s="97" t="str">
        <f t="shared" si="12"/>
        <v/>
      </c>
      <c r="S23" s="97" t="str">
        <f t="shared" si="12"/>
        <v/>
      </c>
      <c r="T23" s="97" t="str">
        <f t="shared" si="12"/>
        <v/>
      </c>
      <c r="U23" s="97" t="str">
        <f t="shared" si="12"/>
        <v/>
      </c>
      <c r="V23" s="97" t="str">
        <f t="shared" si="12"/>
        <v/>
      </c>
      <c r="W23" s="97" t="str">
        <f t="shared" si="12"/>
        <v/>
      </c>
      <c r="X23" s="97" t="str">
        <f t="shared" si="12"/>
        <v/>
      </c>
      <c r="Y23" s="97" t="str">
        <f t="shared" si="12"/>
        <v/>
      </c>
      <c r="Z23" s="97" t="str">
        <f t="shared" si="12"/>
        <v/>
      </c>
      <c r="AA23" s="97" t="str">
        <f t="shared" si="12"/>
        <v/>
      </c>
      <c r="AB23" s="98" t="str">
        <f t="shared" si="12"/>
        <v/>
      </c>
      <c r="AC23" s="99" t="e">
        <f>+SUM(E23:AB23)*D23</f>
        <v>#REF!</v>
      </c>
      <c r="AF23" s="1" t="str">
        <f>AF19</f>
        <v>ORD</v>
      </c>
      <c r="AG23" s="1">
        <f>AG19+1</f>
        <v>4</v>
      </c>
    </row>
    <row r="24" spans="1:33" ht="15" x14ac:dyDescent="0.2">
      <c r="A24" s="191"/>
      <c r="B24" s="194"/>
      <c r="C24" s="100" t="s">
        <v>36</v>
      </c>
      <c r="D24" s="101" t="e">
        <f>#REF!</f>
        <v>#REF!</v>
      </c>
      <c r="E24" s="102" t="str">
        <f t="shared" ref="E24:AB24" si="13">IF(ISERROR(E77/$AC79*$B23),"",(E77/$AC79*$B23))</f>
        <v/>
      </c>
      <c r="F24" s="103" t="str">
        <f t="shared" si="13"/>
        <v/>
      </c>
      <c r="G24" s="103" t="str">
        <f t="shared" si="13"/>
        <v/>
      </c>
      <c r="H24" s="103" t="str">
        <f t="shared" si="13"/>
        <v/>
      </c>
      <c r="I24" s="103" t="str">
        <f t="shared" si="13"/>
        <v/>
      </c>
      <c r="J24" s="103" t="str">
        <f t="shared" si="13"/>
        <v/>
      </c>
      <c r="K24" s="103" t="str">
        <f t="shared" si="13"/>
        <v/>
      </c>
      <c r="L24" s="103" t="str">
        <f t="shared" si="13"/>
        <v/>
      </c>
      <c r="M24" s="103" t="str">
        <f t="shared" si="13"/>
        <v/>
      </c>
      <c r="N24" s="103" t="str">
        <f t="shared" si="13"/>
        <v/>
      </c>
      <c r="O24" s="103" t="str">
        <f t="shared" si="13"/>
        <v/>
      </c>
      <c r="P24" s="103" t="str">
        <f t="shared" si="13"/>
        <v/>
      </c>
      <c r="Q24" s="103" t="str">
        <f t="shared" si="13"/>
        <v/>
      </c>
      <c r="R24" s="103" t="str">
        <f t="shared" si="13"/>
        <v/>
      </c>
      <c r="S24" s="103" t="str">
        <f t="shared" si="13"/>
        <v/>
      </c>
      <c r="T24" s="103" t="str">
        <f t="shared" si="13"/>
        <v/>
      </c>
      <c r="U24" s="103" t="str">
        <f t="shared" si="13"/>
        <v/>
      </c>
      <c r="V24" s="103" t="str">
        <f t="shared" si="13"/>
        <v/>
      </c>
      <c r="W24" s="103" t="str">
        <f t="shared" si="13"/>
        <v/>
      </c>
      <c r="X24" s="103" t="str">
        <f t="shared" si="13"/>
        <v/>
      </c>
      <c r="Y24" s="103" t="str">
        <f t="shared" si="13"/>
        <v/>
      </c>
      <c r="Z24" s="103" t="str">
        <f t="shared" si="13"/>
        <v/>
      </c>
      <c r="AA24" s="103" t="str">
        <f t="shared" si="13"/>
        <v/>
      </c>
      <c r="AB24" s="104" t="str">
        <f t="shared" si="13"/>
        <v/>
      </c>
      <c r="AC24" s="105" t="e">
        <f>+SUM(E24:AB24)*D24</f>
        <v>#REF!</v>
      </c>
      <c r="AF24" s="1" t="str">
        <f>AF20</f>
        <v>SÁB</v>
      </c>
      <c r="AG24" s="1">
        <f>AG23</f>
        <v>4</v>
      </c>
    </row>
    <row r="25" spans="1:33" ht="15" x14ac:dyDescent="0.2">
      <c r="A25" s="191"/>
      <c r="B25" s="194"/>
      <c r="C25" s="106" t="s">
        <v>37</v>
      </c>
      <c r="D25" s="107" t="e">
        <f>#REF!</f>
        <v>#REF!</v>
      </c>
      <c r="E25" s="108" t="str">
        <f t="shared" ref="E25:AB25" si="14">IF(ISERROR(E78/$AC79*$B23),"",(E78/$AC79*$B23))</f>
        <v/>
      </c>
      <c r="F25" s="109" t="str">
        <f t="shared" si="14"/>
        <v/>
      </c>
      <c r="G25" s="109" t="str">
        <f t="shared" si="14"/>
        <v/>
      </c>
      <c r="H25" s="109" t="str">
        <f t="shared" si="14"/>
        <v/>
      </c>
      <c r="I25" s="109" t="str">
        <f t="shared" si="14"/>
        <v/>
      </c>
      <c r="J25" s="109" t="str">
        <f t="shared" si="14"/>
        <v/>
      </c>
      <c r="K25" s="109" t="str">
        <f t="shared" si="14"/>
        <v/>
      </c>
      <c r="L25" s="109" t="str">
        <f t="shared" si="14"/>
        <v/>
      </c>
      <c r="M25" s="109" t="str">
        <f t="shared" si="14"/>
        <v/>
      </c>
      <c r="N25" s="109" t="str">
        <f t="shared" si="14"/>
        <v/>
      </c>
      <c r="O25" s="109" t="str">
        <f t="shared" si="14"/>
        <v/>
      </c>
      <c r="P25" s="109" t="str">
        <f t="shared" si="14"/>
        <v/>
      </c>
      <c r="Q25" s="109" t="str">
        <f t="shared" si="14"/>
        <v/>
      </c>
      <c r="R25" s="109" t="str">
        <f t="shared" si="14"/>
        <v/>
      </c>
      <c r="S25" s="109" t="str">
        <f t="shared" si="14"/>
        <v/>
      </c>
      <c r="T25" s="109" t="str">
        <f t="shared" si="14"/>
        <v/>
      </c>
      <c r="U25" s="109" t="str">
        <f t="shared" si="14"/>
        <v/>
      </c>
      <c r="V25" s="109" t="str">
        <f t="shared" si="14"/>
        <v/>
      </c>
      <c r="W25" s="109" t="str">
        <f t="shared" si="14"/>
        <v/>
      </c>
      <c r="X25" s="109" t="str">
        <f t="shared" si="14"/>
        <v/>
      </c>
      <c r="Y25" s="109" t="str">
        <f t="shared" si="14"/>
        <v/>
      </c>
      <c r="Z25" s="109" t="str">
        <f t="shared" si="14"/>
        <v/>
      </c>
      <c r="AA25" s="109" t="str">
        <f t="shared" si="14"/>
        <v/>
      </c>
      <c r="AB25" s="110" t="str">
        <f t="shared" si="14"/>
        <v/>
      </c>
      <c r="AC25" s="111" t="e">
        <f>+SUM(E25:AB25)*D25</f>
        <v>#REF!</v>
      </c>
      <c r="AF25" s="1" t="str">
        <f>AF21</f>
        <v>FES</v>
      </c>
      <c r="AG25" s="1">
        <f>AG24</f>
        <v>4</v>
      </c>
    </row>
    <row r="26" spans="1:33" ht="15.75" thickBot="1" x14ac:dyDescent="0.25">
      <c r="A26" s="192"/>
      <c r="B26" s="195"/>
      <c r="C26" s="112" t="s">
        <v>34</v>
      </c>
      <c r="D26" s="113" t="e">
        <f>+SUM(D23:D25)</f>
        <v>#REF!</v>
      </c>
      <c r="E26" s="114" t="str">
        <f t="shared" ref="E26:AB26" si="15">IF(ISERROR(E23*$D23+E24*$D24+E25*$D25),"",(E23*$D23+E24*$D24+E25*$D25))</f>
        <v/>
      </c>
      <c r="F26" s="115" t="str">
        <f t="shared" si="15"/>
        <v/>
      </c>
      <c r="G26" s="115" t="str">
        <f t="shared" si="15"/>
        <v/>
      </c>
      <c r="H26" s="115" t="str">
        <f t="shared" si="15"/>
        <v/>
      </c>
      <c r="I26" s="115" t="str">
        <f t="shared" si="15"/>
        <v/>
      </c>
      <c r="J26" s="115" t="str">
        <f t="shared" si="15"/>
        <v/>
      </c>
      <c r="K26" s="115" t="str">
        <f t="shared" si="15"/>
        <v/>
      </c>
      <c r="L26" s="115" t="str">
        <f t="shared" si="15"/>
        <v/>
      </c>
      <c r="M26" s="115" t="str">
        <f t="shared" si="15"/>
        <v/>
      </c>
      <c r="N26" s="115" t="str">
        <f t="shared" si="15"/>
        <v/>
      </c>
      <c r="O26" s="115" t="str">
        <f t="shared" si="15"/>
        <v/>
      </c>
      <c r="P26" s="115" t="str">
        <f t="shared" si="15"/>
        <v/>
      </c>
      <c r="Q26" s="115" t="str">
        <f t="shared" si="15"/>
        <v/>
      </c>
      <c r="R26" s="115" t="str">
        <f t="shared" si="15"/>
        <v/>
      </c>
      <c r="S26" s="115" t="str">
        <f t="shared" si="15"/>
        <v/>
      </c>
      <c r="T26" s="115" t="str">
        <f t="shared" si="15"/>
        <v/>
      </c>
      <c r="U26" s="115" t="str">
        <f t="shared" si="15"/>
        <v/>
      </c>
      <c r="V26" s="115" t="str">
        <f t="shared" si="15"/>
        <v/>
      </c>
      <c r="W26" s="115" t="str">
        <f t="shared" si="15"/>
        <v/>
      </c>
      <c r="X26" s="115" t="str">
        <f t="shared" si="15"/>
        <v/>
      </c>
      <c r="Y26" s="115" t="str">
        <f t="shared" si="15"/>
        <v/>
      </c>
      <c r="Z26" s="115" t="str">
        <f t="shared" si="15"/>
        <v/>
      </c>
      <c r="AA26" s="115" t="str">
        <f t="shared" si="15"/>
        <v/>
      </c>
      <c r="AB26" s="116" t="str">
        <f t="shared" si="15"/>
        <v/>
      </c>
      <c r="AC26" s="117" t="e">
        <f>+SUM(AC23:AC25)</f>
        <v>#REF!</v>
      </c>
    </row>
    <row r="27" spans="1:33" ht="15" x14ac:dyDescent="0.2">
      <c r="A27" s="191" t="e">
        <f>+DATE(#REF!,5,1)</f>
        <v>#REF!</v>
      </c>
      <c r="B27" s="194">
        <f>+'Formato Resumen 21'!E19</f>
        <v>72431.057055157959</v>
      </c>
      <c r="C27" s="94" t="s">
        <v>35</v>
      </c>
      <c r="D27" s="95" t="e">
        <f>#REF!</f>
        <v>#REF!</v>
      </c>
      <c r="E27" s="96" t="str">
        <f t="shared" ref="E27:AB27" si="16">IF(ISERROR(E80/$AC83*$B27),"",(E80/$AC83*$B27))</f>
        <v/>
      </c>
      <c r="F27" s="97" t="str">
        <f t="shared" si="16"/>
        <v/>
      </c>
      <c r="G27" s="97" t="str">
        <f t="shared" si="16"/>
        <v/>
      </c>
      <c r="H27" s="97" t="str">
        <f t="shared" si="16"/>
        <v/>
      </c>
      <c r="I27" s="97" t="str">
        <f t="shared" si="16"/>
        <v/>
      </c>
      <c r="J27" s="97" t="str">
        <f t="shared" si="16"/>
        <v/>
      </c>
      <c r="K27" s="97" t="str">
        <f t="shared" si="16"/>
        <v/>
      </c>
      <c r="L27" s="97" t="str">
        <f t="shared" si="16"/>
        <v/>
      </c>
      <c r="M27" s="97" t="str">
        <f t="shared" si="16"/>
        <v/>
      </c>
      <c r="N27" s="97" t="str">
        <f t="shared" si="16"/>
        <v/>
      </c>
      <c r="O27" s="97" t="str">
        <f t="shared" si="16"/>
        <v/>
      </c>
      <c r="P27" s="97" t="str">
        <f t="shared" si="16"/>
        <v/>
      </c>
      <c r="Q27" s="97" t="str">
        <f t="shared" si="16"/>
        <v/>
      </c>
      <c r="R27" s="97" t="str">
        <f t="shared" si="16"/>
        <v/>
      </c>
      <c r="S27" s="97" t="str">
        <f t="shared" si="16"/>
        <v/>
      </c>
      <c r="T27" s="97" t="str">
        <f t="shared" si="16"/>
        <v/>
      </c>
      <c r="U27" s="97" t="str">
        <f t="shared" si="16"/>
        <v/>
      </c>
      <c r="V27" s="97" t="str">
        <f t="shared" si="16"/>
        <v/>
      </c>
      <c r="W27" s="97" t="str">
        <f t="shared" si="16"/>
        <v/>
      </c>
      <c r="X27" s="97" t="str">
        <f t="shared" si="16"/>
        <v/>
      </c>
      <c r="Y27" s="97" t="str">
        <f t="shared" si="16"/>
        <v/>
      </c>
      <c r="Z27" s="97" t="str">
        <f t="shared" si="16"/>
        <v/>
      </c>
      <c r="AA27" s="97" t="str">
        <f t="shared" si="16"/>
        <v/>
      </c>
      <c r="AB27" s="98" t="str">
        <f t="shared" si="16"/>
        <v/>
      </c>
      <c r="AC27" s="99" t="e">
        <f>+SUM(E27:AB27)*D27</f>
        <v>#REF!</v>
      </c>
      <c r="AF27" s="1" t="str">
        <f>AF23</f>
        <v>ORD</v>
      </c>
      <c r="AG27" s="1">
        <f>AG23+1</f>
        <v>5</v>
      </c>
    </row>
    <row r="28" spans="1:33" ht="15" x14ac:dyDescent="0.2">
      <c r="A28" s="191"/>
      <c r="B28" s="194"/>
      <c r="C28" s="100" t="s">
        <v>36</v>
      </c>
      <c r="D28" s="101" t="e">
        <f>#REF!</f>
        <v>#REF!</v>
      </c>
      <c r="E28" s="102" t="str">
        <f t="shared" ref="E28:AB28" si="17">IF(ISERROR(E81/$AC83*$B27),"",(E81/$AC83*$B27))</f>
        <v/>
      </c>
      <c r="F28" s="103" t="str">
        <f t="shared" si="17"/>
        <v/>
      </c>
      <c r="G28" s="103" t="str">
        <f t="shared" si="17"/>
        <v/>
      </c>
      <c r="H28" s="103" t="str">
        <f t="shared" si="17"/>
        <v/>
      </c>
      <c r="I28" s="103" t="str">
        <f t="shared" si="17"/>
        <v/>
      </c>
      <c r="J28" s="103" t="str">
        <f t="shared" si="17"/>
        <v/>
      </c>
      <c r="K28" s="103" t="str">
        <f t="shared" si="17"/>
        <v/>
      </c>
      <c r="L28" s="103" t="str">
        <f t="shared" si="17"/>
        <v/>
      </c>
      <c r="M28" s="103" t="str">
        <f t="shared" si="17"/>
        <v/>
      </c>
      <c r="N28" s="103" t="str">
        <f t="shared" si="17"/>
        <v/>
      </c>
      <c r="O28" s="103" t="str">
        <f t="shared" si="17"/>
        <v/>
      </c>
      <c r="P28" s="103" t="str">
        <f t="shared" si="17"/>
        <v/>
      </c>
      <c r="Q28" s="103" t="str">
        <f t="shared" si="17"/>
        <v/>
      </c>
      <c r="R28" s="103" t="str">
        <f t="shared" si="17"/>
        <v/>
      </c>
      <c r="S28" s="103" t="str">
        <f t="shared" si="17"/>
        <v/>
      </c>
      <c r="T28" s="103" t="str">
        <f t="shared" si="17"/>
        <v/>
      </c>
      <c r="U28" s="103" t="str">
        <f t="shared" si="17"/>
        <v/>
      </c>
      <c r="V28" s="103" t="str">
        <f t="shared" si="17"/>
        <v/>
      </c>
      <c r="W28" s="103" t="str">
        <f t="shared" si="17"/>
        <v/>
      </c>
      <c r="X28" s="103" t="str">
        <f t="shared" si="17"/>
        <v/>
      </c>
      <c r="Y28" s="103" t="str">
        <f t="shared" si="17"/>
        <v/>
      </c>
      <c r="Z28" s="103" t="str">
        <f t="shared" si="17"/>
        <v/>
      </c>
      <c r="AA28" s="103" t="str">
        <f t="shared" si="17"/>
        <v/>
      </c>
      <c r="AB28" s="104" t="str">
        <f t="shared" si="17"/>
        <v/>
      </c>
      <c r="AC28" s="105" t="e">
        <f>+SUM(E28:AB28)*D28</f>
        <v>#REF!</v>
      </c>
      <c r="AF28" s="1" t="str">
        <f>AF24</f>
        <v>SÁB</v>
      </c>
      <c r="AG28" s="1">
        <f>AG27</f>
        <v>5</v>
      </c>
    </row>
    <row r="29" spans="1:33" ht="15" x14ac:dyDescent="0.2">
      <c r="A29" s="191"/>
      <c r="B29" s="194"/>
      <c r="C29" s="106" t="s">
        <v>37</v>
      </c>
      <c r="D29" s="107" t="e">
        <f>#REF!</f>
        <v>#REF!</v>
      </c>
      <c r="E29" s="108" t="str">
        <f t="shared" ref="E29:AB29" si="18">IF(ISERROR(E82/$AC83*$B27),"",(E82/$AC83*$B27))</f>
        <v/>
      </c>
      <c r="F29" s="109" t="str">
        <f t="shared" si="18"/>
        <v/>
      </c>
      <c r="G29" s="109" t="str">
        <f t="shared" si="18"/>
        <v/>
      </c>
      <c r="H29" s="109" t="str">
        <f t="shared" si="18"/>
        <v/>
      </c>
      <c r="I29" s="109" t="str">
        <f t="shared" si="18"/>
        <v/>
      </c>
      <c r="J29" s="109" t="str">
        <f t="shared" si="18"/>
        <v/>
      </c>
      <c r="K29" s="109" t="str">
        <f t="shared" si="18"/>
        <v/>
      </c>
      <c r="L29" s="109" t="str">
        <f t="shared" si="18"/>
        <v/>
      </c>
      <c r="M29" s="109" t="str">
        <f t="shared" si="18"/>
        <v/>
      </c>
      <c r="N29" s="109" t="str">
        <f t="shared" si="18"/>
        <v/>
      </c>
      <c r="O29" s="109" t="str">
        <f t="shared" si="18"/>
        <v/>
      </c>
      <c r="P29" s="109" t="str">
        <f t="shared" si="18"/>
        <v/>
      </c>
      <c r="Q29" s="109" t="str">
        <f t="shared" si="18"/>
        <v/>
      </c>
      <c r="R29" s="109" t="str">
        <f t="shared" si="18"/>
        <v/>
      </c>
      <c r="S29" s="109" t="str">
        <f t="shared" si="18"/>
        <v/>
      </c>
      <c r="T29" s="109" t="str">
        <f t="shared" si="18"/>
        <v/>
      </c>
      <c r="U29" s="109" t="str">
        <f t="shared" si="18"/>
        <v/>
      </c>
      <c r="V29" s="109" t="str">
        <f t="shared" si="18"/>
        <v/>
      </c>
      <c r="W29" s="109" t="str">
        <f t="shared" si="18"/>
        <v/>
      </c>
      <c r="X29" s="109" t="str">
        <f t="shared" si="18"/>
        <v/>
      </c>
      <c r="Y29" s="109" t="str">
        <f t="shared" si="18"/>
        <v/>
      </c>
      <c r="Z29" s="109" t="str">
        <f t="shared" si="18"/>
        <v/>
      </c>
      <c r="AA29" s="109" t="str">
        <f t="shared" si="18"/>
        <v/>
      </c>
      <c r="AB29" s="110" t="str">
        <f t="shared" si="18"/>
        <v/>
      </c>
      <c r="AC29" s="111" t="e">
        <f>+SUM(E29:AB29)*D29</f>
        <v>#REF!</v>
      </c>
      <c r="AF29" s="1" t="str">
        <f>AF25</f>
        <v>FES</v>
      </c>
      <c r="AG29" s="1">
        <f>AG28</f>
        <v>5</v>
      </c>
    </row>
    <row r="30" spans="1:33" s="121" customFormat="1" ht="15.75" thickBot="1" x14ac:dyDescent="0.25">
      <c r="A30" s="192"/>
      <c r="B30" s="195"/>
      <c r="C30" s="112" t="s">
        <v>34</v>
      </c>
      <c r="D30" s="113" t="e">
        <f>+SUM(D27:D29)</f>
        <v>#REF!</v>
      </c>
      <c r="E30" s="118" t="str">
        <f t="shared" ref="E30:AB30" si="19">IF(ISERROR(E27*$D27+E28*$D28+E29*$D29),"",(E27*$D27+E28*$D28+E29*$D29))</f>
        <v/>
      </c>
      <c r="F30" s="119" t="str">
        <f t="shared" si="19"/>
        <v/>
      </c>
      <c r="G30" s="119" t="str">
        <f t="shared" si="19"/>
        <v/>
      </c>
      <c r="H30" s="119" t="str">
        <f t="shared" si="19"/>
        <v/>
      </c>
      <c r="I30" s="119" t="str">
        <f t="shared" si="19"/>
        <v/>
      </c>
      <c r="J30" s="119" t="str">
        <f t="shared" si="19"/>
        <v/>
      </c>
      <c r="K30" s="119" t="str">
        <f t="shared" si="19"/>
        <v/>
      </c>
      <c r="L30" s="119" t="str">
        <f t="shared" si="19"/>
        <v/>
      </c>
      <c r="M30" s="119" t="str">
        <f t="shared" si="19"/>
        <v/>
      </c>
      <c r="N30" s="119" t="str">
        <f t="shared" si="19"/>
        <v/>
      </c>
      <c r="O30" s="119" t="str">
        <f t="shared" si="19"/>
        <v/>
      </c>
      <c r="P30" s="119" t="str">
        <f t="shared" si="19"/>
        <v/>
      </c>
      <c r="Q30" s="119" t="str">
        <f t="shared" si="19"/>
        <v/>
      </c>
      <c r="R30" s="119" t="str">
        <f t="shared" si="19"/>
        <v/>
      </c>
      <c r="S30" s="119" t="str">
        <f t="shared" si="19"/>
        <v/>
      </c>
      <c r="T30" s="119" t="str">
        <f t="shared" si="19"/>
        <v/>
      </c>
      <c r="U30" s="119" t="str">
        <f t="shared" si="19"/>
        <v/>
      </c>
      <c r="V30" s="119" t="str">
        <f t="shared" si="19"/>
        <v/>
      </c>
      <c r="W30" s="119" t="str">
        <f t="shared" si="19"/>
        <v/>
      </c>
      <c r="X30" s="119" t="str">
        <f t="shared" si="19"/>
        <v/>
      </c>
      <c r="Y30" s="119" t="str">
        <f t="shared" si="19"/>
        <v/>
      </c>
      <c r="Z30" s="119" t="str">
        <f t="shared" si="19"/>
        <v/>
      </c>
      <c r="AA30" s="119" t="str">
        <f t="shared" si="19"/>
        <v/>
      </c>
      <c r="AB30" s="120" t="str">
        <f t="shared" si="19"/>
        <v/>
      </c>
      <c r="AC30" s="117" t="e">
        <f>+SUM(AC27:AC29)</f>
        <v>#REF!</v>
      </c>
    </row>
    <row r="31" spans="1:33" ht="15" x14ac:dyDescent="0.2">
      <c r="A31" s="191" t="e">
        <f>+DATE(#REF!,6,1)</f>
        <v>#REF!</v>
      </c>
      <c r="B31" s="194">
        <f>+'Formato Resumen 21'!E20</f>
        <v>44202.24513952023</v>
      </c>
      <c r="C31" s="94" t="s">
        <v>35</v>
      </c>
      <c r="D31" s="95" t="e">
        <f>#REF!</f>
        <v>#REF!</v>
      </c>
      <c r="E31" s="96" t="str">
        <f t="shared" ref="E31:AB31" si="20">IF(ISERROR(E84/$AC87*$B31),"",(E84/$AC87*$B31))</f>
        <v/>
      </c>
      <c r="F31" s="97" t="str">
        <f t="shared" si="20"/>
        <v/>
      </c>
      <c r="G31" s="97" t="str">
        <f t="shared" si="20"/>
        <v/>
      </c>
      <c r="H31" s="97" t="str">
        <f t="shared" si="20"/>
        <v/>
      </c>
      <c r="I31" s="97" t="str">
        <f t="shared" si="20"/>
        <v/>
      </c>
      <c r="J31" s="97" t="str">
        <f t="shared" si="20"/>
        <v/>
      </c>
      <c r="K31" s="97" t="str">
        <f t="shared" si="20"/>
        <v/>
      </c>
      <c r="L31" s="97" t="str">
        <f t="shared" si="20"/>
        <v/>
      </c>
      <c r="M31" s="97" t="str">
        <f t="shared" si="20"/>
        <v/>
      </c>
      <c r="N31" s="97" t="str">
        <f t="shared" si="20"/>
        <v/>
      </c>
      <c r="O31" s="97" t="str">
        <f t="shared" si="20"/>
        <v/>
      </c>
      <c r="P31" s="97" t="str">
        <f t="shared" si="20"/>
        <v/>
      </c>
      <c r="Q31" s="97" t="str">
        <f t="shared" si="20"/>
        <v/>
      </c>
      <c r="R31" s="97" t="str">
        <f t="shared" si="20"/>
        <v/>
      </c>
      <c r="S31" s="97" t="str">
        <f t="shared" si="20"/>
        <v/>
      </c>
      <c r="T31" s="97" t="str">
        <f t="shared" si="20"/>
        <v/>
      </c>
      <c r="U31" s="97" t="str">
        <f t="shared" si="20"/>
        <v/>
      </c>
      <c r="V31" s="97" t="str">
        <f t="shared" si="20"/>
        <v/>
      </c>
      <c r="W31" s="97" t="str">
        <f t="shared" si="20"/>
        <v/>
      </c>
      <c r="X31" s="97" t="str">
        <f t="shared" si="20"/>
        <v/>
      </c>
      <c r="Y31" s="97" t="str">
        <f t="shared" si="20"/>
        <v/>
      </c>
      <c r="Z31" s="97" t="str">
        <f t="shared" si="20"/>
        <v/>
      </c>
      <c r="AA31" s="97" t="str">
        <f t="shared" si="20"/>
        <v/>
      </c>
      <c r="AB31" s="98" t="str">
        <f t="shared" si="20"/>
        <v/>
      </c>
      <c r="AC31" s="99" t="e">
        <f>+SUM(E31:AB31)*D31</f>
        <v>#REF!</v>
      </c>
      <c r="AF31" s="1" t="str">
        <f>AF27</f>
        <v>ORD</v>
      </c>
      <c r="AG31" s="1">
        <f>AG27+1</f>
        <v>6</v>
      </c>
    </row>
    <row r="32" spans="1:33" ht="15" x14ac:dyDescent="0.2">
      <c r="A32" s="191"/>
      <c r="B32" s="194"/>
      <c r="C32" s="100" t="s">
        <v>36</v>
      </c>
      <c r="D32" s="101" t="e">
        <f>#REF!</f>
        <v>#REF!</v>
      </c>
      <c r="E32" s="102" t="str">
        <f t="shared" ref="E32:AB32" si="21">IF(ISERROR(E85/$AC87*$B31),"",(E85/$AC87*$B31))</f>
        <v/>
      </c>
      <c r="F32" s="103" t="str">
        <f t="shared" si="21"/>
        <v/>
      </c>
      <c r="G32" s="103" t="str">
        <f t="shared" si="21"/>
        <v/>
      </c>
      <c r="H32" s="103" t="str">
        <f t="shared" si="21"/>
        <v/>
      </c>
      <c r="I32" s="103" t="str">
        <f t="shared" si="21"/>
        <v/>
      </c>
      <c r="J32" s="103" t="str">
        <f t="shared" si="21"/>
        <v/>
      </c>
      <c r="K32" s="103" t="str">
        <f t="shared" si="21"/>
        <v/>
      </c>
      <c r="L32" s="103" t="str">
        <f t="shared" si="21"/>
        <v/>
      </c>
      <c r="M32" s="103" t="str">
        <f t="shared" si="21"/>
        <v/>
      </c>
      <c r="N32" s="103" t="str">
        <f t="shared" si="21"/>
        <v/>
      </c>
      <c r="O32" s="103" t="str">
        <f t="shared" si="21"/>
        <v/>
      </c>
      <c r="P32" s="103" t="str">
        <f t="shared" si="21"/>
        <v/>
      </c>
      <c r="Q32" s="103" t="str">
        <f t="shared" si="21"/>
        <v/>
      </c>
      <c r="R32" s="103" t="str">
        <f t="shared" si="21"/>
        <v/>
      </c>
      <c r="S32" s="103" t="str">
        <f t="shared" si="21"/>
        <v/>
      </c>
      <c r="T32" s="103" t="str">
        <f t="shared" si="21"/>
        <v/>
      </c>
      <c r="U32" s="103" t="str">
        <f t="shared" si="21"/>
        <v/>
      </c>
      <c r="V32" s="103" t="str">
        <f t="shared" si="21"/>
        <v/>
      </c>
      <c r="W32" s="103" t="str">
        <f t="shared" si="21"/>
        <v/>
      </c>
      <c r="X32" s="103" t="str">
        <f t="shared" si="21"/>
        <v/>
      </c>
      <c r="Y32" s="103" t="str">
        <f t="shared" si="21"/>
        <v/>
      </c>
      <c r="Z32" s="103" t="str">
        <f t="shared" si="21"/>
        <v/>
      </c>
      <c r="AA32" s="103" t="str">
        <f t="shared" si="21"/>
        <v/>
      </c>
      <c r="AB32" s="104" t="str">
        <f t="shared" si="21"/>
        <v/>
      </c>
      <c r="AC32" s="105" t="e">
        <f>+SUM(E32:AB32)*D32</f>
        <v>#REF!</v>
      </c>
      <c r="AF32" s="1" t="str">
        <f>AF28</f>
        <v>SÁB</v>
      </c>
      <c r="AG32" s="1">
        <f>AG31</f>
        <v>6</v>
      </c>
    </row>
    <row r="33" spans="1:33" ht="15" x14ac:dyDescent="0.2">
      <c r="A33" s="191"/>
      <c r="B33" s="194"/>
      <c r="C33" s="106" t="s">
        <v>37</v>
      </c>
      <c r="D33" s="107" t="e">
        <f>#REF!</f>
        <v>#REF!</v>
      </c>
      <c r="E33" s="108" t="str">
        <f t="shared" ref="E33:AB33" si="22">IF(ISERROR(E86/$AC87*$B31),"",(E86/$AC87*$B31))</f>
        <v/>
      </c>
      <c r="F33" s="109" t="str">
        <f t="shared" si="22"/>
        <v/>
      </c>
      <c r="G33" s="109" t="str">
        <f t="shared" si="22"/>
        <v/>
      </c>
      <c r="H33" s="109" t="str">
        <f t="shared" si="22"/>
        <v/>
      </c>
      <c r="I33" s="109" t="str">
        <f t="shared" si="22"/>
        <v/>
      </c>
      <c r="J33" s="109" t="str">
        <f t="shared" si="22"/>
        <v/>
      </c>
      <c r="K33" s="109" t="str">
        <f t="shared" si="22"/>
        <v/>
      </c>
      <c r="L33" s="109" t="str">
        <f t="shared" si="22"/>
        <v/>
      </c>
      <c r="M33" s="109" t="str">
        <f t="shared" si="22"/>
        <v/>
      </c>
      <c r="N33" s="109" t="str">
        <f t="shared" si="22"/>
        <v/>
      </c>
      <c r="O33" s="109" t="str">
        <f t="shared" si="22"/>
        <v/>
      </c>
      <c r="P33" s="109" t="str">
        <f t="shared" si="22"/>
        <v/>
      </c>
      <c r="Q33" s="109" t="str">
        <f t="shared" si="22"/>
        <v/>
      </c>
      <c r="R33" s="109" t="str">
        <f t="shared" si="22"/>
        <v/>
      </c>
      <c r="S33" s="109" t="str">
        <f t="shared" si="22"/>
        <v/>
      </c>
      <c r="T33" s="109" t="str">
        <f t="shared" si="22"/>
        <v/>
      </c>
      <c r="U33" s="109" t="str">
        <f t="shared" si="22"/>
        <v/>
      </c>
      <c r="V33" s="109" t="str">
        <f t="shared" si="22"/>
        <v/>
      </c>
      <c r="W33" s="109" t="str">
        <f t="shared" si="22"/>
        <v/>
      </c>
      <c r="X33" s="109" t="str">
        <f t="shared" si="22"/>
        <v/>
      </c>
      <c r="Y33" s="109" t="str">
        <f t="shared" si="22"/>
        <v/>
      </c>
      <c r="Z33" s="109" t="str">
        <f t="shared" si="22"/>
        <v/>
      </c>
      <c r="AA33" s="109" t="str">
        <f t="shared" si="22"/>
        <v/>
      </c>
      <c r="AB33" s="110" t="str">
        <f t="shared" si="22"/>
        <v/>
      </c>
      <c r="AC33" s="111" t="e">
        <f>+SUM(E33:AB33)*D33</f>
        <v>#REF!</v>
      </c>
      <c r="AF33" s="1" t="str">
        <f>AF29</f>
        <v>FES</v>
      </c>
      <c r="AG33" s="1">
        <f>AG32</f>
        <v>6</v>
      </c>
    </row>
    <row r="34" spans="1:33" s="121" customFormat="1" ht="15.75" thickBot="1" x14ac:dyDescent="0.25">
      <c r="A34" s="192"/>
      <c r="B34" s="195"/>
      <c r="C34" s="112" t="s">
        <v>34</v>
      </c>
      <c r="D34" s="113" t="e">
        <f>+SUM(D31:D33)</f>
        <v>#REF!</v>
      </c>
      <c r="E34" s="118" t="str">
        <f t="shared" ref="E34:AB34" si="23">IF(ISERROR(E31*$D31+E32*$D32+E33*$D33),"",(E31*$D31+E32*$D32+E33*$D33))</f>
        <v/>
      </c>
      <c r="F34" s="119" t="str">
        <f t="shared" si="23"/>
        <v/>
      </c>
      <c r="G34" s="119" t="str">
        <f t="shared" si="23"/>
        <v/>
      </c>
      <c r="H34" s="119" t="str">
        <f t="shared" si="23"/>
        <v/>
      </c>
      <c r="I34" s="119" t="str">
        <f t="shared" si="23"/>
        <v/>
      </c>
      <c r="J34" s="119" t="str">
        <f t="shared" si="23"/>
        <v/>
      </c>
      <c r="K34" s="119" t="str">
        <f t="shared" si="23"/>
        <v/>
      </c>
      <c r="L34" s="119" t="str">
        <f t="shared" si="23"/>
        <v/>
      </c>
      <c r="M34" s="119" t="str">
        <f t="shared" si="23"/>
        <v/>
      </c>
      <c r="N34" s="119" t="str">
        <f t="shared" si="23"/>
        <v/>
      </c>
      <c r="O34" s="119" t="str">
        <f t="shared" si="23"/>
        <v/>
      </c>
      <c r="P34" s="119" t="str">
        <f t="shared" si="23"/>
        <v/>
      </c>
      <c r="Q34" s="119" t="str">
        <f t="shared" si="23"/>
        <v/>
      </c>
      <c r="R34" s="119" t="str">
        <f t="shared" si="23"/>
        <v/>
      </c>
      <c r="S34" s="119" t="str">
        <f t="shared" si="23"/>
        <v/>
      </c>
      <c r="T34" s="119" t="str">
        <f t="shared" si="23"/>
        <v/>
      </c>
      <c r="U34" s="119" t="str">
        <f t="shared" si="23"/>
        <v/>
      </c>
      <c r="V34" s="119" t="str">
        <f t="shared" si="23"/>
        <v/>
      </c>
      <c r="W34" s="119" t="str">
        <f t="shared" si="23"/>
        <v/>
      </c>
      <c r="X34" s="119" t="str">
        <f t="shared" si="23"/>
        <v/>
      </c>
      <c r="Y34" s="119" t="str">
        <f t="shared" si="23"/>
        <v/>
      </c>
      <c r="Z34" s="119" t="str">
        <f t="shared" si="23"/>
        <v/>
      </c>
      <c r="AA34" s="119" t="str">
        <f t="shared" si="23"/>
        <v/>
      </c>
      <c r="AB34" s="120" t="str">
        <f t="shared" si="23"/>
        <v/>
      </c>
      <c r="AC34" s="117" t="e">
        <f>+SUM(AC31:AC33)</f>
        <v>#REF!</v>
      </c>
    </row>
    <row r="35" spans="1:33" ht="15" x14ac:dyDescent="0.2">
      <c r="A35" s="191" t="e">
        <f>+DATE(#REF!,7,1)</f>
        <v>#REF!</v>
      </c>
      <c r="B35" s="194">
        <f>+'Formato Resumen 21'!E21</f>
        <v>43037.807803259457</v>
      </c>
      <c r="C35" s="94" t="s">
        <v>35</v>
      </c>
      <c r="D35" s="95" t="e">
        <f>#REF!</f>
        <v>#REF!</v>
      </c>
      <c r="E35" s="96" t="str">
        <f t="shared" ref="E35:AB35" si="24">IF(ISERROR(E88/$AC91*$B35),"",(E88/$AC91*$B35))</f>
        <v/>
      </c>
      <c r="F35" s="97" t="str">
        <f t="shared" si="24"/>
        <v/>
      </c>
      <c r="G35" s="97" t="str">
        <f t="shared" si="24"/>
        <v/>
      </c>
      <c r="H35" s="97" t="str">
        <f t="shared" si="24"/>
        <v/>
      </c>
      <c r="I35" s="97" t="str">
        <f t="shared" si="24"/>
        <v/>
      </c>
      <c r="J35" s="97" t="str">
        <f t="shared" si="24"/>
        <v/>
      </c>
      <c r="K35" s="97" t="str">
        <f t="shared" si="24"/>
        <v/>
      </c>
      <c r="L35" s="97" t="str">
        <f t="shared" si="24"/>
        <v/>
      </c>
      <c r="M35" s="97" t="str">
        <f t="shared" si="24"/>
        <v/>
      </c>
      <c r="N35" s="97" t="str">
        <f t="shared" si="24"/>
        <v/>
      </c>
      <c r="O35" s="97" t="str">
        <f t="shared" si="24"/>
        <v/>
      </c>
      <c r="P35" s="97" t="str">
        <f t="shared" si="24"/>
        <v/>
      </c>
      <c r="Q35" s="97" t="str">
        <f t="shared" si="24"/>
        <v/>
      </c>
      <c r="R35" s="97" t="str">
        <f t="shared" si="24"/>
        <v/>
      </c>
      <c r="S35" s="97" t="str">
        <f t="shared" si="24"/>
        <v/>
      </c>
      <c r="T35" s="97" t="str">
        <f t="shared" si="24"/>
        <v/>
      </c>
      <c r="U35" s="97" t="str">
        <f t="shared" si="24"/>
        <v/>
      </c>
      <c r="V35" s="97" t="str">
        <f t="shared" si="24"/>
        <v/>
      </c>
      <c r="W35" s="97" t="str">
        <f t="shared" si="24"/>
        <v/>
      </c>
      <c r="X35" s="97" t="str">
        <f t="shared" si="24"/>
        <v/>
      </c>
      <c r="Y35" s="97" t="str">
        <f t="shared" si="24"/>
        <v/>
      </c>
      <c r="Z35" s="97" t="str">
        <f t="shared" si="24"/>
        <v/>
      </c>
      <c r="AA35" s="97" t="str">
        <f t="shared" si="24"/>
        <v/>
      </c>
      <c r="AB35" s="98" t="str">
        <f t="shared" si="24"/>
        <v/>
      </c>
      <c r="AC35" s="99" t="e">
        <f>+SUM(E35:AB35)*D35</f>
        <v>#REF!</v>
      </c>
      <c r="AF35" s="1" t="str">
        <f>AF31</f>
        <v>ORD</v>
      </c>
      <c r="AG35" s="1">
        <f>AG31+1</f>
        <v>7</v>
      </c>
    </row>
    <row r="36" spans="1:33" ht="15" x14ac:dyDescent="0.2">
      <c r="A36" s="191"/>
      <c r="B36" s="194"/>
      <c r="C36" s="100" t="s">
        <v>36</v>
      </c>
      <c r="D36" s="101" t="e">
        <f>#REF!</f>
        <v>#REF!</v>
      </c>
      <c r="E36" s="102" t="str">
        <f t="shared" ref="E36:AB36" si="25">IF(ISERROR(E89/$AC91*$B35),"",(E89/$AC91*$B35))</f>
        <v/>
      </c>
      <c r="F36" s="103" t="str">
        <f t="shared" si="25"/>
        <v/>
      </c>
      <c r="G36" s="103" t="str">
        <f t="shared" si="25"/>
        <v/>
      </c>
      <c r="H36" s="103" t="str">
        <f t="shared" si="25"/>
        <v/>
      </c>
      <c r="I36" s="103" t="str">
        <f t="shared" si="25"/>
        <v/>
      </c>
      <c r="J36" s="103" t="str">
        <f t="shared" si="25"/>
        <v/>
      </c>
      <c r="K36" s="103" t="str">
        <f t="shared" si="25"/>
        <v/>
      </c>
      <c r="L36" s="103" t="str">
        <f t="shared" si="25"/>
        <v/>
      </c>
      <c r="M36" s="103" t="str">
        <f t="shared" si="25"/>
        <v/>
      </c>
      <c r="N36" s="103" t="str">
        <f t="shared" si="25"/>
        <v/>
      </c>
      <c r="O36" s="103" t="str">
        <f t="shared" si="25"/>
        <v/>
      </c>
      <c r="P36" s="103" t="str">
        <f t="shared" si="25"/>
        <v/>
      </c>
      <c r="Q36" s="103" t="str">
        <f t="shared" si="25"/>
        <v/>
      </c>
      <c r="R36" s="103" t="str">
        <f t="shared" si="25"/>
        <v/>
      </c>
      <c r="S36" s="103" t="str">
        <f t="shared" si="25"/>
        <v/>
      </c>
      <c r="T36" s="103" t="str">
        <f t="shared" si="25"/>
        <v/>
      </c>
      <c r="U36" s="103" t="str">
        <f t="shared" si="25"/>
        <v/>
      </c>
      <c r="V36" s="103" t="str">
        <f t="shared" si="25"/>
        <v/>
      </c>
      <c r="W36" s="103" t="str">
        <f t="shared" si="25"/>
        <v/>
      </c>
      <c r="X36" s="103" t="str">
        <f t="shared" si="25"/>
        <v/>
      </c>
      <c r="Y36" s="103" t="str">
        <f t="shared" si="25"/>
        <v/>
      </c>
      <c r="Z36" s="103" t="str">
        <f t="shared" si="25"/>
        <v/>
      </c>
      <c r="AA36" s="103" t="str">
        <f t="shared" si="25"/>
        <v/>
      </c>
      <c r="AB36" s="104" t="str">
        <f t="shared" si="25"/>
        <v/>
      </c>
      <c r="AC36" s="105" t="e">
        <f>+SUM(E36:AB36)*D36</f>
        <v>#REF!</v>
      </c>
      <c r="AF36" s="1" t="str">
        <f>AF32</f>
        <v>SÁB</v>
      </c>
      <c r="AG36" s="1">
        <f>AG35</f>
        <v>7</v>
      </c>
    </row>
    <row r="37" spans="1:33" ht="15" x14ac:dyDescent="0.2">
      <c r="A37" s="191"/>
      <c r="B37" s="194"/>
      <c r="C37" s="106" t="s">
        <v>37</v>
      </c>
      <c r="D37" s="107" t="e">
        <f>#REF!</f>
        <v>#REF!</v>
      </c>
      <c r="E37" s="108" t="str">
        <f t="shared" ref="E37:AB37" si="26">IF(ISERROR(E90/$AC91*$B35),"",(E90/$AC91*$B35))</f>
        <v/>
      </c>
      <c r="F37" s="109" t="str">
        <f t="shared" si="26"/>
        <v/>
      </c>
      <c r="G37" s="109" t="str">
        <f t="shared" si="26"/>
        <v/>
      </c>
      <c r="H37" s="109" t="str">
        <f t="shared" si="26"/>
        <v/>
      </c>
      <c r="I37" s="109" t="str">
        <f t="shared" si="26"/>
        <v/>
      </c>
      <c r="J37" s="109" t="str">
        <f t="shared" si="26"/>
        <v/>
      </c>
      <c r="K37" s="109" t="str">
        <f t="shared" si="26"/>
        <v/>
      </c>
      <c r="L37" s="109" t="str">
        <f t="shared" si="26"/>
        <v/>
      </c>
      <c r="M37" s="109" t="str">
        <f t="shared" si="26"/>
        <v/>
      </c>
      <c r="N37" s="109" t="str">
        <f t="shared" si="26"/>
        <v/>
      </c>
      <c r="O37" s="109" t="str">
        <f t="shared" si="26"/>
        <v/>
      </c>
      <c r="P37" s="109" t="str">
        <f t="shared" si="26"/>
        <v/>
      </c>
      <c r="Q37" s="109" t="str">
        <f t="shared" si="26"/>
        <v/>
      </c>
      <c r="R37" s="109" t="str">
        <f t="shared" si="26"/>
        <v/>
      </c>
      <c r="S37" s="109" t="str">
        <f t="shared" si="26"/>
        <v/>
      </c>
      <c r="T37" s="109" t="str">
        <f t="shared" si="26"/>
        <v/>
      </c>
      <c r="U37" s="109" t="str">
        <f t="shared" si="26"/>
        <v/>
      </c>
      <c r="V37" s="109" t="str">
        <f t="shared" si="26"/>
        <v/>
      </c>
      <c r="W37" s="109" t="str">
        <f t="shared" si="26"/>
        <v/>
      </c>
      <c r="X37" s="109" t="str">
        <f t="shared" si="26"/>
        <v/>
      </c>
      <c r="Y37" s="109" t="str">
        <f t="shared" si="26"/>
        <v/>
      </c>
      <c r="Z37" s="109" t="str">
        <f t="shared" si="26"/>
        <v/>
      </c>
      <c r="AA37" s="109" t="str">
        <f t="shared" si="26"/>
        <v/>
      </c>
      <c r="AB37" s="110" t="str">
        <f t="shared" si="26"/>
        <v/>
      </c>
      <c r="AC37" s="111" t="e">
        <f>+SUM(E37:AB37)*D37</f>
        <v>#REF!</v>
      </c>
      <c r="AF37" s="1" t="str">
        <f>AF33</f>
        <v>FES</v>
      </c>
      <c r="AG37" s="1">
        <f>AG36</f>
        <v>7</v>
      </c>
    </row>
    <row r="38" spans="1:33" s="121" customFormat="1" ht="15.75" thickBot="1" x14ac:dyDescent="0.25">
      <c r="A38" s="192"/>
      <c r="B38" s="195"/>
      <c r="C38" s="112" t="s">
        <v>34</v>
      </c>
      <c r="D38" s="113" t="e">
        <f>+SUM(D35:D37)</f>
        <v>#REF!</v>
      </c>
      <c r="E38" s="118" t="str">
        <f t="shared" ref="E38:AB38" si="27">IF(ISERROR(E35*$D35+E36*$D36+E37*$D37),"",(E35*$D35+E36*$D36+E37*$D37))</f>
        <v/>
      </c>
      <c r="F38" s="119" t="str">
        <f t="shared" si="27"/>
        <v/>
      </c>
      <c r="G38" s="119" t="str">
        <f t="shared" si="27"/>
        <v/>
      </c>
      <c r="H38" s="119" t="str">
        <f t="shared" si="27"/>
        <v/>
      </c>
      <c r="I38" s="119" t="str">
        <f t="shared" si="27"/>
        <v/>
      </c>
      <c r="J38" s="119" t="str">
        <f t="shared" si="27"/>
        <v/>
      </c>
      <c r="K38" s="119" t="str">
        <f t="shared" si="27"/>
        <v/>
      </c>
      <c r="L38" s="119" t="str">
        <f t="shared" si="27"/>
        <v/>
      </c>
      <c r="M38" s="119" t="str">
        <f t="shared" si="27"/>
        <v/>
      </c>
      <c r="N38" s="119" t="str">
        <f t="shared" si="27"/>
        <v/>
      </c>
      <c r="O38" s="119" t="str">
        <f t="shared" si="27"/>
        <v/>
      </c>
      <c r="P38" s="119" t="str">
        <f t="shared" si="27"/>
        <v/>
      </c>
      <c r="Q38" s="119" t="str">
        <f t="shared" si="27"/>
        <v/>
      </c>
      <c r="R38" s="119" t="str">
        <f t="shared" si="27"/>
        <v/>
      </c>
      <c r="S38" s="119" t="str">
        <f t="shared" si="27"/>
        <v/>
      </c>
      <c r="T38" s="119" t="str">
        <f t="shared" si="27"/>
        <v/>
      </c>
      <c r="U38" s="119" t="str">
        <f t="shared" si="27"/>
        <v/>
      </c>
      <c r="V38" s="119" t="str">
        <f t="shared" si="27"/>
        <v/>
      </c>
      <c r="W38" s="119" t="str">
        <f t="shared" si="27"/>
        <v/>
      </c>
      <c r="X38" s="119" t="str">
        <f t="shared" si="27"/>
        <v/>
      </c>
      <c r="Y38" s="119" t="str">
        <f t="shared" si="27"/>
        <v/>
      </c>
      <c r="Z38" s="119" t="str">
        <f t="shared" si="27"/>
        <v/>
      </c>
      <c r="AA38" s="119" t="str">
        <f t="shared" si="27"/>
        <v/>
      </c>
      <c r="AB38" s="120" t="str">
        <f t="shared" si="27"/>
        <v/>
      </c>
      <c r="AC38" s="117" t="e">
        <f>+SUM(AC35:AC37)</f>
        <v>#REF!</v>
      </c>
    </row>
    <row r="39" spans="1:33" ht="15" x14ac:dyDescent="0.2">
      <c r="A39" s="191" t="e">
        <f>+DATE(#REF!,8,1)</f>
        <v>#REF!</v>
      </c>
      <c r="B39" s="194">
        <f>+'Formato Resumen 21'!E22</f>
        <v>32365.274423918032</v>
      </c>
      <c r="C39" s="94" t="s">
        <v>35</v>
      </c>
      <c r="D39" s="95" t="e">
        <f>#REF!</f>
        <v>#REF!</v>
      </c>
      <c r="E39" s="96" t="str">
        <f t="shared" ref="E39:AB39" si="28">IF(ISERROR(E92/$AC95*$B39),"",(E92/$AC95*$B39))</f>
        <v/>
      </c>
      <c r="F39" s="97" t="str">
        <f t="shared" si="28"/>
        <v/>
      </c>
      <c r="G39" s="97" t="str">
        <f t="shared" si="28"/>
        <v/>
      </c>
      <c r="H39" s="97" t="str">
        <f t="shared" si="28"/>
        <v/>
      </c>
      <c r="I39" s="97" t="str">
        <f t="shared" si="28"/>
        <v/>
      </c>
      <c r="J39" s="97" t="str">
        <f t="shared" si="28"/>
        <v/>
      </c>
      <c r="K39" s="97" t="str">
        <f t="shared" si="28"/>
        <v/>
      </c>
      <c r="L39" s="97" t="str">
        <f t="shared" si="28"/>
        <v/>
      </c>
      <c r="M39" s="97" t="str">
        <f t="shared" si="28"/>
        <v/>
      </c>
      <c r="N39" s="97" t="str">
        <f t="shared" si="28"/>
        <v/>
      </c>
      <c r="O39" s="97" t="str">
        <f t="shared" si="28"/>
        <v/>
      </c>
      <c r="P39" s="97" t="str">
        <f t="shared" si="28"/>
        <v/>
      </c>
      <c r="Q39" s="97" t="str">
        <f t="shared" si="28"/>
        <v/>
      </c>
      <c r="R39" s="97" t="str">
        <f t="shared" si="28"/>
        <v/>
      </c>
      <c r="S39" s="97" t="str">
        <f t="shared" si="28"/>
        <v/>
      </c>
      <c r="T39" s="97" t="str">
        <f t="shared" si="28"/>
        <v/>
      </c>
      <c r="U39" s="97" t="str">
        <f t="shared" si="28"/>
        <v/>
      </c>
      <c r="V39" s="97" t="str">
        <f t="shared" si="28"/>
        <v/>
      </c>
      <c r="W39" s="97" t="str">
        <f t="shared" si="28"/>
        <v/>
      </c>
      <c r="X39" s="97" t="str">
        <f t="shared" si="28"/>
        <v/>
      </c>
      <c r="Y39" s="97" t="str">
        <f t="shared" si="28"/>
        <v/>
      </c>
      <c r="Z39" s="97" t="str">
        <f t="shared" si="28"/>
        <v/>
      </c>
      <c r="AA39" s="97" t="str">
        <f t="shared" si="28"/>
        <v/>
      </c>
      <c r="AB39" s="98" t="str">
        <f t="shared" si="28"/>
        <v/>
      </c>
      <c r="AC39" s="99" t="e">
        <f>+SUM(E39:AB39)*D39</f>
        <v>#REF!</v>
      </c>
      <c r="AF39" s="1" t="str">
        <f>AF35</f>
        <v>ORD</v>
      </c>
      <c r="AG39" s="1">
        <f>AG35+1</f>
        <v>8</v>
      </c>
    </row>
    <row r="40" spans="1:33" ht="15" x14ac:dyDescent="0.2">
      <c r="A40" s="191"/>
      <c r="B40" s="194"/>
      <c r="C40" s="100" t="s">
        <v>36</v>
      </c>
      <c r="D40" s="101" t="e">
        <f>#REF!</f>
        <v>#REF!</v>
      </c>
      <c r="E40" s="102" t="str">
        <f t="shared" ref="E40:AB40" si="29">IF(ISERROR(E93/$AC95*$B39),"",(E93/$AC95*$B39))</f>
        <v/>
      </c>
      <c r="F40" s="103" t="str">
        <f t="shared" si="29"/>
        <v/>
      </c>
      <c r="G40" s="103" t="str">
        <f t="shared" si="29"/>
        <v/>
      </c>
      <c r="H40" s="103" t="str">
        <f t="shared" si="29"/>
        <v/>
      </c>
      <c r="I40" s="103" t="str">
        <f t="shared" si="29"/>
        <v/>
      </c>
      <c r="J40" s="103" t="str">
        <f t="shared" si="29"/>
        <v/>
      </c>
      <c r="K40" s="103" t="str">
        <f t="shared" si="29"/>
        <v/>
      </c>
      <c r="L40" s="103" t="str">
        <f t="shared" si="29"/>
        <v/>
      </c>
      <c r="M40" s="103" t="str">
        <f t="shared" si="29"/>
        <v/>
      </c>
      <c r="N40" s="103" t="str">
        <f t="shared" si="29"/>
        <v/>
      </c>
      <c r="O40" s="103" t="str">
        <f t="shared" si="29"/>
        <v/>
      </c>
      <c r="P40" s="103" t="str">
        <f t="shared" si="29"/>
        <v/>
      </c>
      <c r="Q40" s="103" t="str">
        <f t="shared" si="29"/>
        <v/>
      </c>
      <c r="R40" s="103" t="str">
        <f t="shared" si="29"/>
        <v/>
      </c>
      <c r="S40" s="103" t="str">
        <f t="shared" si="29"/>
        <v/>
      </c>
      <c r="T40" s="103" t="str">
        <f t="shared" si="29"/>
        <v/>
      </c>
      <c r="U40" s="103" t="str">
        <f t="shared" si="29"/>
        <v/>
      </c>
      <c r="V40" s="103" t="str">
        <f t="shared" si="29"/>
        <v/>
      </c>
      <c r="W40" s="103" t="str">
        <f t="shared" si="29"/>
        <v/>
      </c>
      <c r="X40" s="103" t="str">
        <f t="shared" si="29"/>
        <v/>
      </c>
      <c r="Y40" s="103" t="str">
        <f t="shared" si="29"/>
        <v/>
      </c>
      <c r="Z40" s="103" t="str">
        <f t="shared" si="29"/>
        <v/>
      </c>
      <c r="AA40" s="103" t="str">
        <f t="shared" si="29"/>
        <v/>
      </c>
      <c r="AB40" s="104" t="str">
        <f t="shared" si="29"/>
        <v/>
      </c>
      <c r="AC40" s="105" t="e">
        <f>+SUM(E40:AB40)*D40</f>
        <v>#REF!</v>
      </c>
      <c r="AF40" s="1" t="str">
        <f>AF36</f>
        <v>SÁB</v>
      </c>
      <c r="AG40" s="1">
        <f>AG39</f>
        <v>8</v>
      </c>
    </row>
    <row r="41" spans="1:33" ht="15" x14ac:dyDescent="0.2">
      <c r="A41" s="191"/>
      <c r="B41" s="194"/>
      <c r="C41" s="106" t="s">
        <v>37</v>
      </c>
      <c r="D41" s="107" t="e">
        <f>#REF!</f>
        <v>#REF!</v>
      </c>
      <c r="E41" s="108" t="str">
        <f t="shared" ref="E41:AB41" si="30">IF(ISERROR(E94/$AC95*$B39),"",(E94/$AC95*$B39))</f>
        <v/>
      </c>
      <c r="F41" s="109" t="str">
        <f t="shared" si="30"/>
        <v/>
      </c>
      <c r="G41" s="109" t="str">
        <f t="shared" si="30"/>
        <v/>
      </c>
      <c r="H41" s="109" t="str">
        <f t="shared" si="30"/>
        <v/>
      </c>
      <c r="I41" s="109" t="str">
        <f t="shared" si="30"/>
        <v/>
      </c>
      <c r="J41" s="109" t="str">
        <f t="shared" si="30"/>
        <v/>
      </c>
      <c r="K41" s="109" t="str">
        <f t="shared" si="30"/>
        <v/>
      </c>
      <c r="L41" s="109" t="str">
        <f t="shared" si="30"/>
        <v/>
      </c>
      <c r="M41" s="109" t="str">
        <f t="shared" si="30"/>
        <v/>
      </c>
      <c r="N41" s="109" t="str">
        <f t="shared" si="30"/>
        <v/>
      </c>
      <c r="O41" s="109" t="str">
        <f t="shared" si="30"/>
        <v/>
      </c>
      <c r="P41" s="109" t="str">
        <f t="shared" si="30"/>
        <v/>
      </c>
      <c r="Q41" s="109" t="str">
        <f t="shared" si="30"/>
        <v/>
      </c>
      <c r="R41" s="109" t="str">
        <f t="shared" si="30"/>
        <v/>
      </c>
      <c r="S41" s="109" t="str">
        <f t="shared" si="30"/>
        <v/>
      </c>
      <c r="T41" s="109" t="str">
        <f t="shared" si="30"/>
        <v/>
      </c>
      <c r="U41" s="109" t="str">
        <f t="shared" si="30"/>
        <v/>
      </c>
      <c r="V41" s="109" t="str">
        <f t="shared" si="30"/>
        <v/>
      </c>
      <c r="W41" s="109" t="str">
        <f t="shared" si="30"/>
        <v/>
      </c>
      <c r="X41" s="109" t="str">
        <f t="shared" si="30"/>
        <v/>
      </c>
      <c r="Y41" s="109" t="str">
        <f t="shared" si="30"/>
        <v/>
      </c>
      <c r="Z41" s="109" t="str">
        <f t="shared" si="30"/>
        <v/>
      </c>
      <c r="AA41" s="109" t="str">
        <f t="shared" si="30"/>
        <v/>
      </c>
      <c r="AB41" s="110" t="str">
        <f t="shared" si="30"/>
        <v/>
      </c>
      <c r="AC41" s="111" t="e">
        <f>+SUM(E41:AB41)*D41</f>
        <v>#REF!</v>
      </c>
      <c r="AF41" s="1" t="str">
        <f>AF37</f>
        <v>FES</v>
      </c>
      <c r="AG41" s="1">
        <f>AG40</f>
        <v>8</v>
      </c>
    </row>
    <row r="42" spans="1:33" s="121" customFormat="1" ht="15.75" thickBot="1" x14ac:dyDescent="0.25">
      <c r="A42" s="192"/>
      <c r="B42" s="195"/>
      <c r="C42" s="112" t="s">
        <v>34</v>
      </c>
      <c r="D42" s="113" t="e">
        <f>+SUM(D39:D41)</f>
        <v>#REF!</v>
      </c>
      <c r="E42" s="118" t="str">
        <f t="shared" ref="E42:AB42" si="31">IF(ISERROR(E39*$D39+E40*$D40+E41*$D41),"",(E39*$D39+E40*$D40+E41*$D41))</f>
        <v/>
      </c>
      <c r="F42" s="119" t="str">
        <f t="shared" si="31"/>
        <v/>
      </c>
      <c r="G42" s="119" t="str">
        <f t="shared" si="31"/>
        <v/>
      </c>
      <c r="H42" s="119" t="str">
        <f t="shared" si="31"/>
        <v/>
      </c>
      <c r="I42" s="119" t="str">
        <f t="shared" si="31"/>
        <v/>
      </c>
      <c r="J42" s="119" t="str">
        <f t="shared" si="31"/>
        <v/>
      </c>
      <c r="K42" s="119" t="str">
        <f t="shared" si="31"/>
        <v/>
      </c>
      <c r="L42" s="119" t="str">
        <f t="shared" si="31"/>
        <v/>
      </c>
      <c r="M42" s="119" t="str">
        <f t="shared" si="31"/>
        <v/>
      </c>
      <c r="N42" s="119" t="str">
        <f t="shared" si="31"/>
        <v/>
      </c>
      <c r="O42" s="119" t="str">
        <f t="shared" si="31"/>
        <v/>
      </c>
      <c r="P42" s="119" t="str">
        <f t="shared" si="31"/>
        <v/>
      </c>
      <c r="Q42" s="119" t="str">
        <f t="shared" si="31"/>
        <v/>
      </c>
      <c r="R42" s="119" t="str">
        <f t="shared" si="31"/>
        <v/>
      </c>
      <c r="S42" s="119" t="str">
        <f t="shared" si="31"/>
        <v/>
      </c>
      <c r="T42" s="119" t="str">
        <f t="shared" si="31"/>
        <v/>
      </c>
      <c r="U42" s="119" t="str">
        <f t="shared" si="31"/>
        <v/>
      </c>
      <c r="V42" s="119" t="str">
        <f t="shared" si="31"/>
        <v/>
      </c>
      <c r="W42" s="119" t="str">
        <f t="shared" si="31"/>
        <v/>
      </c>
      <c r="X42" s="119" t="str">
        <f t="shared" si="31"/>
        <v/>
      </c>
      <c r="Y42" s="119" t="str">
        <f t="shared" si="31"/>
        <v/>
      </c>
      <c r="Z42" s="119" t="str">
        <f t="shared" si="31"/>
        <v/>
      </c>
      <c r="AA42" s="119" t="str">
        <f t="shared" si="31"/>
        <v/>
      </c>
      <c r="AB42" s="120" t="str">
        <f t="shared" si="31"/>
        <v/>
      </c>
      <c r="AC42" s="117" t="e">
        <f>+SUM(AC39:AC41)</f>
        <v>#REF!</v>
      </c>
    </row>
    <row r="43" spans="1:33" ht="15" x14ac:dyDescent="0.2">
      <c r="A43" s="191" t="e">
        <f>+DATE(#REF!,9,1)</f>
        <v>#REF!</v>
      </c>
      <c r="B43" s="194">
        <f>+'Formato Resumen 21'!E23</f>
        <v>43819.321670858648</v>
      </c>
      <c r="C43" s="94" t="s">
        <v>35</v>
      </c>
      <c r="D43" s="95" t="e">
        <f>#REF!</f>
        <v>#REF!</v>
      </c>
      <c r="E43" s="96" t="str">
        <f t="shared" ref="E43:AB43" si="32">IF(ISERROR(E96/$AC99*$B43),"",(E96/$AC99*$B43))</f>
        <v/>
      </c>
      <c r="F43" s="97" t="str">
        <f t="shared" si="32"/>
        <v/>
      </c>
      <c r="G43" s="97" t="str">
        <f t="shared" si="32"/>
        <v/>
      </c>
      <c r="H43" s="97" t="str">
        <f t="shared" si="32"/>
        <v/>
      </c>
      <c r="I43" s="97" t="str">
        <f t="shared" si="32"/>
        <v/>
      </c>
      <c r="J43" s="97" t="str">
        <f t="shared" si="32"/>
        <v/>
      </c>
      <c r="K43" s="97" t="str">
        <f t="shared" si="32"/>
        <v/>
      </c>
      <c r="L43" s="97" t="str">
        <f t="shared" si="32"/>
        <v/>
      </c>
      <c r="M43" s="97" t="str">
        <f t="shared" si="32"/>
        <v/>
      </c>
      <c r="N43" s="97" t="str">
        <f t="shared" si="32"/>
        <v/>
      </c>
      <c r="O43" s="97" t="str">
        <f t="shared" si="32"/>
        <v/>
      </c>
      <c r="P43" s="97" t="str">
        <f t="shared" si="32"/>
        <v/>
      </c>
      <c r="Q43" s="97" t="str">
        <f t="shared" si="32"/>
        <v/>
      </c>
      <c r="R43" s="97" t="str">
        <f t="shared" si="32"/>
        <v/>
      </c>
      <c r="S43" s="97" t="str">
        <f t="shared" si="32"/>
        <v/>
      </c>
      <c r="T43" s="97" t="str">
        <f t="shared" si="32"/>
        <v/>
      </c>
      <c r="U43" s="97" t="str">
        <f t="shared" si="32"/>
        <v/>
      </c>
      <c r="V43" s="97" t="str">
        <f t="shared" si="32"/>
        <v/>
      </c>
      <c r="W43" s="97" t="str">
        <f t="shared" si="32"/>
        <v/>
      </c>
      <c r="X43" s="97" t="str">
        <f t="shared" si="32"/>
        <v/>
      </c>
      <c r="Y43" s="97" t="str">
        <f t="shared" si="32"/>
        <v/>
      </c>
      <c r="Z43" s="97" t="str">
        <f t="shared" si="32"/>
        <v/>
      </c>
      <c r="AA43" s="97" t="str">
        <f t="shared" si="32"/>
        <v/>
      </c>
      <c r="AB43" s="98" t="str">
        <f t="shared" si="32"/>
        <v/>
      </c>
      <c r="AC43" s="99" t="e">
        <f>+SUM(E43:AB43)*D43</f>
        <v>#REF!</v>
      </c>
      <c r="AF43" s="1" t="str">
        <f>AF39</f>
        <v>ORD</v>
      </c>
      <c r="AG43" s="1">
        <f>AG39+1</f>
        <v>9</v>
      </c>
    </row>
    <row r="44" spans="1:33" ht="15" x14ac:dyDescent="0.2">
      <c r="A44" s="191"/>
      <c r="B44" s="194"/>
      <c r="C44" s="100" t="s">
        <v>36</v>
      </c>
      <c r="D44" s="101" t="e">
        <f>#REF!</f>
        <v>#REF!</v>
      </c>
      <c r="E44" s="102" t="str">
        <f t="shared" ref="E44:AB44" si="33">IF(ISERROR(E97/$AC99*$B43),"",(E97/$AC99*$B43))</f>
        <v/>
      </c>
      <c r="F44" s="103" t="str">
        <f t="shared" si="33"/>
        <v/>
      </c>
      <c r="G44" s="103" t="str">
        <f t="shared" si="33"/>
        <v/>
      </c>
      <c r="H44" s="103" t="str">
        <f t="shared" si="33"/>
        <v/>
      </c>
      <c r="I44" s="103" t="str">
        <f t="shared" si="33"/>
        <v/>
      </c>
      <c r="J44" s="103" t="str">
        <f t="shared" si="33"/>
        <v/>
      </c>
      <c r="K44" s="103" t="str">
        <f t="shared" si="33"/>
        <v/>
      </c>
      <c r="L44" s="103" t="str">
        <f t="shared" si="33"/>
        <v/>
      </c>
      <c r="M44" s="103" t="str">
        <f t="shared" si="33"/>
        <v/>
      </c>
      <c r="N44" s="103" t="str">
        <f t="shared" si="33"/>
        <v/>
      </c>
      <c r="O44" s="103" t="str">
        <f t="shared" si="33"/>
        <v/>
      </c>
      <c r="P44" s="103" t="str">
        <f t="shared" si="33"/>
        <v/>
      </c>
      <c r="Q44" s="103" t="str">
        <f t="shared" si="33"/>
        <v/>
      </c>
      <c r="R44" s="103" t="str">
        <f t="shared" si="33"/>
        <v/>
      </c>
      <c r="S44" s="103" t="str">
        <f t="shared" si="33"/>
        <v/>
      </c>
      <c r="T44" s="103" t="str">
        <f t="shared" si="33"/>
        <v/>
      </c>
      <c r="U44" s="103" t="str">
        <f t="shared" si="33"/>
        <v/>
      </c>
      <c r="V44" s="103" t="str">
        <f t="shared" si="33"/>
        <v/>
      </c>
      <c r="W44" s="103" t="str">
        <f t="shared" si="33"/>
        <v/>
      </c>
      <c r="X44" s="103" t="str">
        <f t="shared" si="33"/>
        <v/>
      </c>
      <c r="Y44" s="103" t="str">
        <f t="shared" si="33"/>
        <v/>
      </c>
      <c r="Z44" s="103" t="str">
        <f t="shared" si="33"/>
        <v/>
      </c>
      <c r="AA44" s="103" t="str">
        <f t="shared" si="33"/>
        <v/>
      </c>
      <c r="AB44" s="104" t="str">
        <f t="shared" si="33"/>
        <v/>
      </c>
      <c r="AC44" s="105" t="e">
        <f>+SUM(E44:AB44)*D44</f>
        <v>#REF!</v>
      </c>
      <c r="AF44" s="1" t="str">
        <f>AF40</f>
        <v>SÁB</v>
      </c>
      <c r="AG44" s="1">
        <f>AG43</f>
        <v>9</v>
      </c>
    </row>
    <row r="45" spans="1:33" ht="15" x14ac:dyDescent="0.2">
      <c r="A45" s="191"/>
      <c r="B45" s="194"/>
      <c r="C45" s="106" t="s">
        <v>37</v>
      </c>
      <c r="D45" s="107" t="e">
        <f>#REF!</f>
        <v>#REF!</v>
      </c>
      <c r="E45" s="108" t="str">
        <f t="shared" ref="E45:AB45" si="34">IF(ISERROR(E98/$AC99*$B43),"",(E98/$AC99*$B43))</f>
        <v/>
      </c>
      <c r="F45" s="109" t="str">
        <f t="shared" si="34"/>
        <v/>
      </c>
      <c r="G45" s="109" t="str">
        <f t="shared" si="34"/>
        <v/>
      </c>
      <c r="H45" s="109" t="str">
        <f t="shared" si="34"/>
        <v/>
      </c>
      <c r="I45" s="109" t="str">
        <f t="shared" si="34"/>
        <v/>
      </c>
      <c r="J45" s="109" t="str">
        <f t="shared" si="34"/>
        <v/>
      </c>
      <c r="K45" s="109" t="str">
        <f t="shared" si="34"/>
        <v/>
      </c>
      <c r="L45" s="109" t="str">
        <f t="shared" si="34"/>
        <v/>
      </c>
      <c r="M45" s="109" t="str">
        <f t="shared" si="34"/>
        <v/>
      </c>
      <c r="N45" s="109" t="str">
        <f t="shared" si="34"/>
        <v/>
      </c>
      <c r="O45" s="109" t="str">
        <f t="shared" si="34"/>
        <v/>
      </c>
      <c r="P45" s="109" t="str">
        <f t="shared" si="34"/>
        <v/>
      </c>
      <c r="Q45" s="109" t="str">
        <f t="shared" si="34"/>
        <v/>
      </c>
      <c r="R45" s="109" t="str">
        <f t="shared" si="34"/>
        <v/>
      </c>
      <c r="S45" s="109" t="str">
        <f t="shared" si="34"/>
        <v/>
      </c>
      <c r="T45" s="109" t="str">
        <f t="shared" si="34"/>
        <v/>
      </c>
      <c r="U45" s="109" t="str">
        <f t="shared" si="34"/>
        <v/>
      </c>
      <c r="V45" s="109" t="str">
        <f t="shared" si="34"/>
        <v/>
      </c>
      <c r="W45" s="109" t="str">
        <f t="shared" si="34"/>
        <v/>
      </c>
      <c r="X45" s="109" t="str">
        <f t="shared" si="34"/>
        <v/>
      </c>
      <c r="Y45" s="109" t="str">
        <f t="shared" si="34"/>
        <v/>
      </c>
      <c r="Z45" s="109" t="str">
        <f t="shared" si="34"/>
        <v/>
      </c>
      <c r="AA45" s="109" t="str">
        <f t="shared" si="34"/>
        <v/>
      </c>
      <c r="AB45" s="110" t="str">
        <f t="shared" si="34"/>
        <v/>
      </c>
      <c r="AC45" s="111" t="e">
        <f>+SUM(E45:AB45)*D45</f>
        <v>#REF!</v>
      </c>
      <c r="AF45" s="1" t="str">
        <f>AF41</f>
        <v>FES</v>
      </c>
      <c r="AG45" s="1">
        <f>AG44</f>
        <v>9</v>
      </c>
    </row>
    <row r="46" spans="1:33" ht="15" thickBot="1" x14ac:dyDescent="0.25">
      <c r="A46" s="192"/>
      <c r="B46" s="195"/>
      <c r="C46" s="122" t="s">
        <v>34</v>
      </c>
      <c r="D46" s="123" t="e">
        <f>+SUM(D43:D45)</f>
        <v>#REF!</v>
      </c>
      <c r="E46" s="114" t="str">
        <f t="shared" ref="E46:AB46" si="35">IF(ISERROR(E43*$D43+E44*$D44+E45*$D45),"",(E43*$D43+E44*$D44+E45*$D45))</f>
        <v/>
      </c>
      <c r="F46" s="115" t="str">
        <f t="shared" si="35"/>
        <v/>
      </c>
      <c r="G46" s="115" t="str">
        <f t="shared" si="35"/>
        <v/>
      </c>
      <c r="H46" s="115" t="str">
        <f t="shared" si="35"/>
        <v/>
      </c>
      <c r="I46" s="115" t="str">
        <f t="shared" si="35"/>
        <v/>
      </c>
      <c r="J46" s="115" t="str">
        <f t="shared" si="35"/>
        <v/>
      </c>
      <c r="K46" s="115" t="str">
        <f t="shared" si="35"/>
        <v/>
      </c>
      <c r="L46" s="115" t="str">
        <f t="shared" si="35"/>
        <v/>
      </c>
      <c r="M46" s="115" t="str">
        <f t="shared" si="35"/>
        <v/>
      </c>
      <c r="N46" s="115" t="str">
        <f t="shared" si="35"/>
        <v/>
      </c>
      <c r="O46" s="115" t="str">
        <f t="shared" si="35"/>
        <v/>
      </c>
      <c r="P46" s="115" t="str">
        <f t="shared" si="35"/>
        <v/>
      </c>
      <c r="Q46" s="115" t="str">
        <f t="shared" si="35"/>
        <v/>
      </c>
      <c r="R46" s="115" t="str">
        <f t="shared" si="35"/>
        <v/>
      </c>
      <c r="S46" s="115" t="str">
        <f t="shared" si="35"/>
        <v/>
      </c>
      <c r="T46" s="115" t="str">
        <f t="shared" si="35"/>
        <v/>
      </c>
      <c r="U46" s="115" t="str">
        <f t="shared" si="35"/>
        <v/>
      </c>
      <c r="V46" s="115" t="str">
        <f t="shared" si="35"/>
        <v/>
      </c>
      <c r="W46" s="115" t="str">
        <f t="shared" si="35"/>
        <v/>
      </c>
      <c r="X46" s="115" t="str">
        <f t="shared" si="35"/>
        <v/>
      </c>
      <c r="Y46" s="115" t="str">
        <f t="shared" si="35"/>
        <v/>
      </c>
      <c r="Z46" s="115" t="str">
        <f t="shared" si="35"/>
        <v/>
      </c>
      <c r="AA46" s="115" t="str">
        <f t="shared" si="35"/>
        <v/>
      </c>
      <c r="AB46" s="116" t="str">
        <f t="shared" si="35"/>
        <v/>
      </c>
      <c r="AC46" s="124" t="e">
        <f>+SUM(AC43:AC45)</f>
        <v>#REF!</v>
      </c>
    </row>
    <row r="47" spans="1:33" ht="15" x14ac:dyDescent="0.2">
      <c r="A47" s="191" t="e">
        <f>+DATE(#REF!,10,1)</f>
        <v>#REF!</v>
      </c>
      <c r="B47" s="194">
        <f>+'Formato Resumen 21'!E24</f>
        <v>60140.4424447657</v>
      </c>
      <c r="C47" s="94" t="s">
        <v>35</v>
      </c>
      <c r="D47" s="95" t="e">
        <f>#REF!</f>
        <v>#REF!</v>
      </c>
      <c r="E47" s="96" t="str">
        <f t="shared" ref="E47:AB47" si="36">IF(ISERROR(E100/$AC103*$B47),"",(E100/$AC103*$B47))</f>
        <v/>
      </c>
      <c r="F47" s="97" t="str">
        <f t="shared" si="36"/>
        <v/>
      </c>
      <c r="G47" s="97" t="str">
        <f t="shared" si="36"/>
        <v/>
      </c>
      <c r="H47" s="97" t="str">
        <f t="shared" si="36"/>
        <v/>
      </c>
      <c r="I47" s="97" t="str">
        <f t="shared" si="36"/>
        <v/>
      </c>
      <c r="J47" s="97" t="str">
        <f t="shared" si="36"/>
        <v/>
      </c>
      <c r="K47" s="97" t="str">
        <f t="shared" si="36"/>
        <v/>
      </c>
      <c r="L47" s="97" t="str">
        <f t="shared" si="36"/>
        <v/>
      </c>
      <c r="M47" s="97" t="str">
        <f t="shared" si="36"/>
        <v/>
      </c>
      <c r="N47" s="97" t="str">
        <f t="shared" si="36"/>
        <v/>
      </c>
      <c r="O47" s="97" t="str">
        <f t="shared" si="36"/>
        <v/>
      </c>
      <c r="P47" s="97" t="str">
        <f t="shared" si="36"/>
        <v/>
      </c>
      <c r="Q47" s="97" t="str">
        <f t="shared" si="36"/>
        <v/>
      </c>
      <c r="R47" s="97" t="str">
        <f t="shared" si="36"/>
        <v/>
      </c>
      <c r="S47" s="97" t="str">
        <f t="shared" si="36"/>
        <v/>
      </c>
      <c r="T47" s="97" t="str">
        <f t="shared" si="36"/>
        <v/>
      </c>
      <c r="U47" s="97" t="str">
        <f t="shared" si="36"/>
        <v/>
      </c>
      <c r="V47" s="97" t="str">
        <f t="shared" si="36"/>
        <v/>
      </c>
      <c r="W47" s="97" t="str">
        <f t="shared" si="36"/>
        <v/>
      </c>
      <c r="X47" s="97" t="str">
        <f t="shared" si="36"/>
        <v/>
      </c>
      <c r="Y47" s="97" t="str">
        <f t="shared" si="36"/>
        <v/>
      </c>
      <c r="Z47" s="97" t="str">
        <f t="shared" si="36"/>
        <v/>
      </c>
      <c r="AA47" s="97" t="str">
        <f t="shared" si="36"/>
        <v/>
      </c>
      <c r="AB47" s="98" t="str">
        <f t="shared" si="36"/>
        <v/>
      </c>
      <c r="AC47" s="99" t="e">
        <f>+SUM(E47:AB47)*D47</f>
        <v>#REF!</v>
      </c>
      <c r="AF47" s="1" t="str">
        <f>AF43</f>
        <v>ORD</v>
      </c>
      <c r="AG47" s="1">
        <f>AG43+1</f>
        <v>10</v>
      </c>
    </row>
    <row r="48" spans="1:33" ht="15" x14ac:dyDescent="0.2">
      <c r="A48" s="191"/>
      <c r="B48" s="194"/>
      <c r="C48" s="100" t="s">
        <v>36</v>
      </c>
      <c r="D48" s="101" t="e">
        <f>#REF!</f>
        <v>#REF!</v>
      </c>
      <c r="E48" s="102" t="str">
        <f t="shared" ref="E48:AB48" si="37">IF(ISERROR(E101/$AC103*$B47),"",(E101/$AC103*$B47))</f>
        <v/>
      </c>
      <c r="F48" s="103" t="str">
        <f t="shared" si="37"/>
        <v/>
      </c>
      <c r="G48" s="103" t="str">
        <f t="shared" si="37"/>
        <v/>
      </c>
      <c r="H48" s="103" t="str">
        <f t="shared" si="37"/>
        <v/>
      </c>
      <c r="I48" s="103" t="str">
        <f t="shared" si="37"/>
        <v/>
      </c>
      <c r="J48" s="103" t="str">
        <f t="shared" si="37"/>
        <v/>
      </c>
      <c r="K48" s="103" t="str">
        <f t="shared" si="37"/>
        <v/>
      </c>
      <c r="L48" s="103" t="str">
        <f t="shared" si="37"/>
        <v/>
      </c>
      <c r="M48" s="103" t="str">
        <f t="shared" si="37"/>
        <v/>
      </c>
      <c r="N48" s="103" t="str">
        <f t="shared" si="37"/>
        <v/>
      </c>
      <c r="O48" s="103" t="str">
        <f t="shared" si="37"/>
        <v/>
      </c>
      <c r="P48" s="103" t="str">
        <f t="shared" si="37"/>
        <v/>
      </c>
      <c r="Q48" s="103" t="str">
        <f t="shared" si="37"/>
        <v/>
      </c>
      <c r="R48" s="103" t="str">
        <f t="shared" si="37"/>
        <v/>
      </c>
      <c r="S48" s="103" t="str">
        <f t="shared" si="37"/>
        <v/>
      </c>
      <c r="T48" s="103" t="str">
        <f t="shared" si="37"/>
        <v/>
      </c>
      <c r="U48" s="103" t="str">
        <f t="shared" si="37"/>
        <v/>
      </c>
      <c r="V48" s="103" t="str">
        <f t="shared" si="37"/>
        <v/>
      </c>
      <c r="W48" s="103" t="str">
        <f t="shared" si="37"/>
        <v/>
      </c>
      <c r="X48" s="103" t="str">
        <f t="shared" si="37"/>
        <v/>
      </c>
      <c r="Y48" s="103" t="str">
        <f t="shared" si="37"/>
        <v/>
      </c>
      <c r="Z48" s="103" t="str">
        <f t="shared" si="37"/>
        <v/>
      </c>
      <c r="AA48" s="103" t="str">
        <f t="shared" si="37"/>
        <v/>
      </c>
      <c r="AB48" s="104" t="str">
        <f t="shared" si="37"/>
        <v/>
      </c>
      <c r="AC48" s="105" t="e">
        <f>+SUM(E48:AB48)*D48</f>
        <v>#REF!</v>
      </c>
      <c r="AF48" s="1" t="str">
        <f>AF44</f>
        <v>SÁB</v>
      </c>
      <c r="AG48" s="1">
        <f>AG47</f>
        <v>10</v>
      </c>
    </row>
    <row r="49" spans="1:33" ht="15" x14ac:dyDescent="0.2">
      <c r="A49" s="191"/>
      <c r="B49" s="194"/>
      <c r="C49" s="106" t="s">
        <v>37</v>
      </c>
      <c r="D49" s="107" t="e">
        <f>#REF!</f>
        <v>#REF!</v>
      </c>
      <c r="E49" s="108" t="str">
        <f t="shared" ref="E49:AB49" si="38">IF(ISERROR(E102/$AC103*$B47),"",(E102/$AC103*$B47))</f>
        <v/>
      </c>
      <c r="F49" s="109" t="str">
        <f t="shared" si="38"/>
        <v/>
      </c>
      <c r="G49" s="109" t="str">
        <f t="shared" si="38"/>
        <v/>
      </c>
      <c r="H49" s="109" t="str">
        <f t="shared" si="38"/>
        <v/>
      </c>
      <c r="I49" s="109" t="str">
        <f t="shared" si="38"/>
        <v/>
      </c>
      <c r="J49" s="109" t="str">
        <f t="shared" si="38"/>
        <v/>
      </c>
      <c r="K49" s="109" t="str">
        <f t="shared" si="38"/>
        <v/>
      </c>
      <c r="L49" s="109" t="str">
        <f t="shared" si="38"/>
        <v/>
      </c>
      <c r="M49" s="109" t="str">
        <f t="shared" si="38"/>
        <v/>
      </c>
      <c r="N49" s="109" t="str">
        <f t="shared" si="38"/>
        <v/>
      </c>
      <c r="O49" s="109" t="str">
        <f t="shared" si="38"/>
        <v/>
      </c>
      <c r="P49" s="109" t="str">
        <f t="shared" si="38"/>
        <v/>
      </c>
      <c r="Q49" s="109" t="str">
        <f t="shared" si="38"/>
        <v/>
      </c>
      <c r="R49" s="109" t="str">
        <f t="shared" si="38"/>
        <v/>
      </c>
      <c r="S49" s="109" t="str">
        <f t="shared" si="38"/>
        <v/>
      </c>
      <c r="T49" s="109" t="str">
        <f t="shared" si="38"/>
        <v/>
      </c>
      <c r="U49" s="109" t="str">
        <f t="shared" si="38"/>
        <v/>
      </c>
      <c r="V49" s="109" t="str">
        <f t="shared" si="38"/>
        <v/>
      </c>
      <c r="W49" s="109" t="str">
        <f t="shared" si="38"/>
        <v/>
      </c>
      <c r="X49" s="109" t="str">
        <f t="shared" si="38"/>
        <v/>
      </c>
      <c r="Y49" s="109" t="str">
        <f t="shared" si="38"/>
        <v/>
      </c>
      <c r="Z49" s="109" t="str">
        <f t="shared" si="38"/>
        <v/>
      </c>
      <c r="AA49" s="109" t="str">
        <f t="shared" si="38"/>
        <v/>
      </c>
      <c r="AB49" s="110" t="str">
        <f t="shared" si="38"/>
        <v/>
      </c>
      <c r="AC49" s="111" t="e">
        <f>+SUM(E49:AB49)*D49</f>
        <v>#REF!</v>
      </c>
      <c r="AF49" s="1" t="str">
        <f>AF45</f>
        <v>FES</v>
      </c>
      <c r="AG49" s="1">
        <f>AG48</f>
        <v>10</v>
      </c>
    </row>
    <row r="50" spans="1:33" s="121" customFormat="1" ht="15.75" thickBot="1" x14ac:dyDescent="0.25">
      <c r="A50" s="192"/>
      <c r="B50" s="195"/>
      <c r="C50" s="112" t="s">
        <v>34</v>
      </c>
      <c r="D50" s="113" t="e">
        <f>+SUM(D47:D49)</f>
        <v>#REF!</v>
      </c>
      <c r="E50" s="118" t="str">
        <f t="shared" ref="E50:AB50" si="39">IF(ISERROR(E47*$D47+E48*$D48+E49*$D49),"",(E47*$D47+E48*$D48+E49*$D49))</f>
        <v/>
      </c>
      <c r="F50" s="119" t="str">
        <f t="shared" si="39"/>
        <v/>
      </c>
      <c r="G50" s="119" t="str">
        <f t="shared" si="39"/>
        <v/>
      </c>
      <c r="H50" s="119" t="str">
        <f t="shared" si="39"/>
        <v/>
      </c>
      <c r="I50" s="119" t="str">
        <f t="shared" si="39"/>
        <v/>
      </c>
      <c r="J50" s="119" t="str">
        <f t="shared" si="39"/>
        <v/>
      </c>
      <c r="K50" s="119" t="str">
        <f t="shared" si="39"/>
        <v/>
      </c>
      <c r="L50" s="119" t="str">
        <f t="shared" si="39"/>
        <v/>
      </c>
      <c r="M50" s="119" t="str">
        <f t="shared" si="39"/>
        <v/>
      </c>
      <c r="N50" s="119" t="str">
        <f t="shared" si="39"/>
        <v/>
      </c>
      <c r="O50" s="119" t="str">
        <f t="shared" si="39"/>
        <v/>
      </c>
      <c r="P50" s="119" t="str">
        <f t="shared" si="39"/>
        <v/>
      </c>
      <c r="Q50" s="119" t="str">
        <f t="shared" si="39"/>
        <v/>
      </c>
      <c r="R50" s="119" t="str">
        <f t="shared" si="39"/>
        <v/>
      </c>
      <c r="S50" s="119" t="str">
        <f t="shared" si="39"/>
        <v/>
      </c>
      <c r="T50" s="119" t="str">
        <f t="shared" si="39"/>
        <v/>
      </c>
      <c r="U50" s="119" t="str">
        <f t="shared" si="39"/>
        <v/>
      </c>
      <c r="V50" s="119" t="str">
        <f t="shared" si="39"/>
        <v/>
      </c>
      <c r="W50" s="119" t="str">
        <f t="shared" si="39"/>
        <v/>
      </c>
      <c r="X50" s="119" t="str">
        <f t="shared" si="39"/>
        <v/>
      </c>
      <c r="Y50" s="119" t="str">
        <f t="shared" si="39"/>
        <v/>
      </c>
      <c r="Z50" s="119" t="str">
        <f t="shared" si="39"/>
        <v/>
      </c>
      <c r="AA50" s="119" t="str">
        <f t="shared" si="39"/>
        <v/>
      </c>
      <c r="AB50" s="120" t="str">
        <f t="shared" si="39"/>
        <v/>
      </c>
      <c r="AC50" s="117" t="e">
        <f>+SUM(AC47:AC49)</f>
        <v>#REF!</v>
      </c>
    </row>
    <row r="51" spans="1:33" ht="15" x14ac:dyDescent="0.2">
      <c r="A51" s="191" t="e">
        <f>+DATE(#REF!,11,1)</f>
        <v>#REF!</v>
      </c>
      <c r="B51" s="194">
        <f>+'Formato Resumen 21'!E25</f>
        <v>98373.273569908284</v>
      </c>
      <c r="C51" s="94" t="s">
        <v>35</v>
      </c>
      <c r="D51" s="95" t="e">
        <f>#REF!</f>
        <v>#REF!</v>
      </c>
      <c r="E51" s="96" t="str">
        <f t="shared" ref="E51:AB51" si="40">IF(ISERROR(E104/$AC107*$B51),"",(E104/$AC107*$B51))</f>
        <v/>
      </c>
      <c r="F51" s="97" t="str">
        <f t="shared" si="40"/>
        <v/>
      </c>
      <c r="G51" s="97" t="str">
        <f t="shared" si="40"/>
        <v/>
      </c>
      <c r="H51" s="97" t="str">
        <f t="shared" si="40"/>
        <v/>
      </c>
      <c r="I51" s="97" t="str">
        <f t="shared" si="40"/>
        <v/>
      </c>
      <c r="J51" s="97" t="str">
        <f t="shared" si="40"/>
        <v/>
      </c>
      <c r="K51" s="97" t="str">
        <f t="shared" si="40"/>
        <v/>
      </c>
      <c r="L51" s="97" t="str">
        <f t="shared" si="40"/>
        <v/>
      </c>
      <c r="M51" s="97" t="str">
        <f t="shared" si="40"/>
        <v/>
      </c>
      <c r="N51" s="97" t="str">
        <f t="shared" si="40"/>
        <v/>
      </c>
      <c r="O51" s="97" t="str">
        <f t="shared" si="40"/>
        <v/>
      </c>
      <c r="P51" s="97" t="str">
        <f t="shared" si="40"/>
        <v/>
      </c>
      <c r="Q51" s="97" t="str">
        <f t="shared" si="40"/>
        <v/>
      </c>
      <c r="R51" s="97" t="str">
        <f t="shared" si="40"/>
        <v/>
      </c>
      <c r="S51" s="97" t="str">
        <f t="shared" si="40"/>
        <v/>
      </c>
      <c r="T51" s="97" t="str">
        <f t="shared" si="40"/>
        <v/>
      </c>
      <c r="U51" s="97" t="str">
        <f t="shared" si="40"/>
        <v/>
      </c>
      <c r="V51" s="97" t="str">
        <f t="shared" si="40"/>
        <v/>
      </c>
      <c r="W51" s="97" t="str">
        <f t="shared" si="40"/>
        <v/>
      </c>
      <c r="X51" s="97" t="str">
        <f t="shared" si="40"/>
        <v/>
      </c>
      <c r="Y51" s="97" t="str">
        <f t="shared" si="40"/>
        <v/>
      </c>
      <c r="Z51" s="97" t="str">
        <f t="shared" si="40"/>
        <v/>
      </c>
      <c r="AA51" s="97" t="str">
        <f t="shared" si="40"/>
        <v/>
      </c>
      <c r="AB51" s="98" t="str">
        <f t="shared" si="40"/>
        <v/>
      </c>
      <c r="AC51" s="99" t="e">
        <f>+SUM(E51:AB51)*D51</f>
        <v>#REF!</v>
      </c>
      <c r="AF51" s="1" t="str">
        <f>AF47</f>
        <v>ORD</v>
      </c>
      <c r="AG51" s="1">
        <f>AG47+1</f>
        <v>11</v>
      </c>
    </row>
    <row r="52" spans="1:33" ht="15" x14ac:dyDescent="0.2">
      <c r="A52" s="191"/>
      <c r="B52" s="194"/>
      <c r="C52" s="100" t="s">
        <v>36</v>
      </c>
      <c r="D52" s="101" t="e">
        <f>#REF!</f>
        <v>#REF!</v>
      </c>
      <c r="E52" s="102" t="str">
        <f t="shared" ref="E52:AB52" si="41">IF(ISERROR(E105/$AC107*$B51),"",(E105/$AC107*$B51))</f>
        <v/>
      </c>
      <c r="F52" s="103" t="str">
        <f t="shared" si="41"/>
        <v/>
      </c>
      <c r="G52" s="103" t="str">
        <f t="shared" si="41"/>
        <v/>
      </c>
      <c r="H52" s="103" t="str">
        <f>IF(ISERROR(H105/$AC107*$B51),"",(H105/$AC107*$B51))</f>
        <v/>
      </c>
      <c r="I52" s="103" t="str">
        <f t="shared" si="41"/>
        <v/>
      </c>
      <c r="J52" s="103" t="str">
        <f t="shared" si="41"/>
        <v/>
      </c>
      <c r="K52" s="103" t="str">
        <f t="shared" si="41"/>
        <v/>
      </c>
      <c r="L52" s="103" t="str">
        <f t="shared" si="41"/>
        <v/>
      </c>
      <c r="M52" s="103" t="str">
        <f t="shared" si="41"/>
        <v/>
      </c>
      <c r="N52" s="103" t="str">
        <f t="shared" si="41"/>
        <v/>
      </c>
      <c r="O52" s="103" t="str">
        <f t="shared" si="41"/>
        <v/>
      </c>
      <c r="P52" s="103" t="str">
        <f t="shared" si="41"/>
        <v/>
      </c>
      <c r="Q52" s="103" t="str">
        <f t="shared" si="41"/>
        <v/>
      </c>
      <c r="R52" s="103" t="str">
        <f t="shared" si="41"/>
        <v/>
      </c>
      <c r="S52" s="103" t="str">
        <f t="shared" si="41"/>
        <v/>
      </c>
      <c r="T52" s="103" t="str">
        <f t="shared" si="41"/>
        <v/>
      </c>
      <c r="U52" s="103" t="str">
        <f t="shared" si="41"/>
        <v/>
      </c>
      <c r="V52" s="103" t="str">
        <f t="shared" si="41"/>
        <v/>
      </c>
      <c r="W52" s="103" t="str">
        <f t="shared" si="41"/>
        <v/>
      </c>
      <c r="X52" s="103" t="str">
        <f t="shared" si="41"/>
        <v/>
      </c>
      <c r="Y52" s="103" t="str">
        <f t="shared" si="41"/>
        <v/>
      </c>
      <c r="Z52" s="103" t="str">
        <f t="shared" si="41"/>
        <v/>
      </c>
      <c r="AA52" s="103" t="str">
        <f t="shared" si="41"/>
        <v/>
      </c>
      <c r="AB52" s="104" t="str">
        <f t="shared" si="41"/>
        <v/>
      </c>
      <c r="AC52" s="105" t="e">
        <f>+SUM(E52:AB52)*D52</f>
        <v>#REF!</v>
      </c>
      <c r="AF52" s="1" t="str">
        <f>AF48</f>
        <v>SÁB</v>
      </c>
      <c r="AG52" s="1">
        <f>AG51</f>
        <v>11</v>
      </c>
    </row>
    <row r="53" spans="1:33" ht="15" x14ac:dyDescent="0.2">
      <c r="A53" s="191"/>
      <c r="B53" s="194"/>
      <c r="C53" s="106" t="s">
        <v>37</v>
      </c>
      <c r="D53" s="107" t="e">
        <f>#REF!</f>
        <v>#REF!</v>
      </c>
      <c r="E53" s="108" t="str">
        <f t="shared" ref="E53:AB53" si="42">IF(ISERROR(E106/$AC107*$B51),"",(E106/$AC107*$B51))</f>
        <v/>
      </c>
      <c r="F53" s="109" t="str">
        <f t="shared" si="42"/>
        <v/>
      </c>
      <c r="G53" s="109" t="str">
        <f t="shared" si="42"/>
        <v/>
      </c>
      <c r="H53" s="109" t="str">
        <f t="shared" si="42"/>
        <v/>
      </c>
      <c r="I53" s="109" t="str">
        <f t="shared" si="42"/>
        <v/>
      </c>
      <c r="J53" s="109" t="str">
        <f t="shared" si="42"/>
        <v/>
      </c>
      <c r="K53" s="109" t="str">
        <f t="shared" si="42"/>
        <v/>
      </c>
      <c r="L53" s="109" t="str">
        <f t="shared" si="42"/>
        <v/>
      </c>
      <c r="M53" s="109" t="str">
        <f t="shared" si="42"/>
        <v/>
      </c>
      <c r="N53" s="109" t="str">
        <f t="shared" si="42"/>
        <v/>
      </c>
      <c r="O53" s="109" t="str">
        <f t="shared" si="42"/>
        <v/>
      </c>
      <c r="P53" s="109" t="str">
        <f t="shared" si="42"/>
        <v/>
      </c>
      <c r="Q53" s="109" t="str">
        <f t="shared" si="42"/>
        <v/>
      </c>
      <c r="R53" s="109" t="str">
        <f t="shared" si="42"/>
        <v/>
      </c>
      <c r="S53" s="109" t="str">
        <f t="shared" si="42"/>
        <v/>
      </c>
      <c r="T53" s="109" t="str">
        <f t="shared" si="42"/>
        <v/>
      </c>
      <c r="U53" s="109" t="str">
        <f t="shared" si="42"/>
        <v/>
      </c>
      <c r="V53" s="109" t="str">
        <f t="shared" si="42"/>
        <v/>
      </c>
      <c r="W53" s="109" t="str">
        <f t="shared" si="42"/>
        <v/>
      </c>
      <c r="X53" s="109" t="str">
        <f t="shared" si="42"/>
        <v/>
      </c>
      <c r="Y53" s="109" t="str">
        <f t="shared" si="42"/>
        <v/>
      </c>
      <c r="Z53" s="109" t="str">
        <f t="shared" si="42"/>
        <v/>
      </c>
      <c r="AA53" s="109" t="str">
        <f t="shared" si="42"/>
        <v/>
      </c>
      <c r="AB53" s="110" t="str">
        <f t="shared" si="42"/>
        <v/>
      </c>
      <c r="AC53" s="111" t="e">
        <f>+SUM(E53:AB53)*D53</f>
        <v>#REF!</v>
      </c>
      <c r="AF53" s="1" t="str">
        <f>AF49</f>
        <v>FES</v>
      </c>
      <c r="AG53" s="1">
        <f>AG52</f>
        <v>11</v>
      </c>
    </row>
    <row r="54" spans="1:33" s="121" customFormat="1" ht="15.75" thickBot="1" x14ac:dyDescent="0.25">
      <c r="A54" s="192"/>
      <c r="B54" s="195"/>
      <c r="C54" s="112" t="s">
        <v>34</v>
      </c>
      <c r="D54" s="113" t="e">
        <f>+SUM(D51:D53)</f>
        <v>#REF!</v>
      </c>
      <c r="E54" s="118" t="str">
        <f t="shared" ref="E54:AB54" si="43">IF(ISERROR(E51*$D51+E52*$D52+E53*$D53),"",(E51*$D51+E52*$D52+E53*$D53))</f>
        <v/>
      </c>
      <c r="F54" s="119" t="str">
        <f t="shared" si="43"/>
        <v/>
      </c>
      <c r="G54" s="119" t="str">
        <f t="shared" si="43"/>
        <v/>
      </c>
      <c r="H54" s="119" t="str">
        <f t="shared" si="43"/>
        <v/>
      </c>
      <c r="I54" s="119" t="str">
        <f t="shared" si="43"/>
        <v/>
      </c>
      <c r="J54" s="119" t="str">
        <f t="shared" si="43"/>
        <v/>
      </c>
      <c r="K54" s="119" t="str">
        <f t="shared" si="43"/>
        <v/>
      </c>
      <c r="L54" s="119" t="str">
        <f t="shared" si="43"/>
        <v/>
      </c>
      <c r="M54" s="119" t="str">
        <f t="shared" si="43"/>
        <v/>
      </c>
      <c r="N54" s="119" t="str">
        <f t="shared" si="43"/>
        <v/>
      </c>
      <c r="O54" s="119" t="str">
        <f t="shared" si="43"/>
        <v/>
      </c>
      <c r="P54" s="119" t="str">
        <f t="shared" si="43"/>
        <v/>
      </c>
      <c r="Q54" s="119" t="str">
        <f t="shared" si="43"/>
        <v/>
      </c>
      <c r="R54" s="119" t="str">
        <f t="shared" si="43"/>
        <v/>
      </c>
      <c r="S54" s="119" t="str">
        <f t="shared" si="43"/>
        <v/>
      </c>
      <c r="T54" s="119" t="str">
        <f t="shared" si="43"/>
        <v/>
      </c>
      <c r="U54" s="119" t="str">
        <f t="shared" si="43"/>
        <v/>
      </c>
      <c r="V54" s="119" t="str">
        <f t="shared" si="43"/>
        <v/>
      </c>
      <c r="W54" s="119" t="str">
        <f t="shared" si="43"/>
        <v/>
      </c>
      <c r="X54" s="119" t="str">
        <f t="shared" si="43"/>
        <v/>
      </c>
      <c r="Y54" s="119" t="str">
        <f t="shared" si="43"/>
        <v/>
      </c>
      <c r="Z54" s="119" t="str">
        <f t="shared" si="43"/>
        <v/>
      </c>
      <c r="AA54" s="119" t="str">
        <f t="shared" si="43"/>
        <v/>
      </c>
      <c r="AB54" s="120" t="str">
        <f t="shared" si="43"/>
        <v/>
      </c>
      <c r="AC54" s="117" t="e">
        <f>+SUM(AC51:AC53)</f>
        <v>#REF!</v>
      </c>
    </row>
    <row r="55" spans="1:33" ht="15.75" x14ac:dyDescent="0.2">
      <c r="A55" s="191" t="e">
        <f>+DATE(#REF!,12,1)</f>
        <v>#REF!</v>
      </c>
      <c r="B55" s="194">
        <f>+'Formato Resumen 21'!E26</f>
        <v>165247.48203956545</v>
      </c>
      <c r="C55" s="94" t="s">
        <v>35</v>
      </c>
      <c r="D55" s="95" t="e">
        <f>#REF!</f>
        <v>#REF!</v>
      </c>
      <c r="E55" s="125" t="str">
        <f t="shared" ref="E55:AB55" si="44">IF(ISERROR(E108/$AC111*$B55),"",(E108/$AC111*$B55))</f>
        <v/>
      </c>
      <c r="F55" s="126" t="str">
        <f t="shared" si="44"/>
        <v/>
      </c>
      <c r="G55" s="126" t="str">
        <f t="shared" si="44"/>
        <v/>
      </c>
      <c r="H55" s="126" t="str">
        <f t="shared" si="44"/>
        <v/>
      </c>
      <c r="I55" s="126" t="str">
        <f t="shared" si="44"/>
        <v/>
      </c>
      <c r="J55" s="126" t="str">
        <f t="shared" si="44"/>
        <v/>
      </c>
      <c r="K55" s="126" t="str">
        <f t="shared" si="44"/>
        <v/>
      </c>
      <c r="L55" s="126" t="str">
        <f t="shared" si="44"/>
        <v/>
      </c>
      <c r="M55" s="126" t="str">
        <f t="shared" si="44"/>
        <v/>
      </c>
      <c r="N55" s="126" t="str">
        <f t="shared" si="44"/>
        <v/>
      </c>
      <c r="O55" s="126" t="str">
        <f t="shared" si="44"/>
        <v/>
      </c>
      <c r="P55" s="126" t="str">
        <f t="shared" si="44"/>
        <v/>
      </c>
      <c r="Q55" s="126" t="str">
        <f t="shared" si="44"/>
        <v/>
      </c>
      <c r="R55" s="126" t="str">
        <f t="shared" si="44"/>
        <v/>
      </c>
      <c r="S55" s="126" t="str">
        <f t="shared" si="44"/>
        <v/>
      </c>
      <c r="T55" s="126" t="str">
        <f t="shared" si="44"/>
        <v/>
      </c>
      <c r="U55" s="126" t="str">
        <f t="shared" si="44"/>
        <v/>
      </c>
      <c r="V55" s="126" t="str">
        <f t="shared" si="44"/>
        <v/>
      </c>
      <c r="W55" s="126" t="str">
        <f t="shared" si="44"/>
        <v/>
      </c>
      <c r="X55" s="126" t="str">
        <f t="shared" si="44"/>
        <v/>
      </c>
      <c r="Y55" s="126" t="str">
        <f t="shared" si="44"/>
        <v/>
      </c>
      <c r="Z55" s="126" t="str">
        <f t="shared" si="44"/>
        <v/>
      </c>
      <c r="AA55" s="126" t="str">
        <f t="shared" si="44"/>
        <v/>
      </c>
      <c r="AB55" s="127" t="str">
        <f t="shared" si="44"/>
        <v/>
      </c>
      <c r="AC55" s="128" t="e">
        <f>+SUM(E55:AB55)*D55</f>
        <v>#REF!</v>
      </c>
      <c r="AF55" s="1" t="str">
        <f>AF51</f>
        <v>ORD</v>
      </c>
      <c r="AG55" s="1">
        <f>AG51+1</f>
        <v>12</v>
      </c>
    </row>
    <row r="56" spans="1:33" ht="15.75" x14ac:dyDescent="0.2">
      <c r="A56" s="191"/>
      <c r="B56" s="194"/>
      <c r="C56" s="100" t="s">
        <v>36</v>
      </c>
      <c r="D56" s="101" t="e">
        <f>#REF!</f>
        <v>#REF!</v>
      </c>
      <c r="E56" s="129" t="str">
        <f t="shared" ref="E56:AB56" si="45">IF(ISERROR(E109/$AC111*$B55),"",(E109/$AC111*$B55))</f>
        <v/>
      </c>
      <c r="F56" s="130" t="str">
        <f t="shared" si="45"/>
        <v/>
      </c>
      <c r="G56" s="130" t="str">
        <f t="shared" si="45"/>
        <v/>
      </c>
      <c r="H56" s="130" t="str">
        <f t="shared" si="45"/>
        <v/>
      </c>
      <c r="I56" s="130" t="str">
        <f t="shared" si="45"/>
        <v/>
      </c>
      <c r="J56" s="130" t="str">
        <f t="shared" si="45"/>
        <v/>
      </c>
      <c r="K56" s="130" t="str">
        <f t="shared" si="45"/>
        <v/>
      </c>
      <c r="L56" s="130" t="str">
        <f t="shared" si="45"/>
        <v/>
      </c>
      <c r="M56" s="130" t="str">
        <f t="shared" si="45"/>
        <v/>
      </c>
      <c r="N56" s="130" t="str">
        <f t="shared" si="45"/>
        <v/>
      </c>
      <c r="O56" s="130" t="str">
        <f t="shared" si="45"/>
        <v/>
      </c>
      <c r="P56" s="130" t="str">
        <f t="shared" si="45"/>
        <v/>
      </c>
      <c r="Q56" s="130" t="str">
        <f t="shared" si="45"/>
        <v/>
      </c>
      <c r="R56" s="130" t="str">
        <f t="shared" si="45"/>
        <v/>
      </c>
      <c r="S56" s="130" t="str">
        <f t="shared" si="45"/>
        <v/>
      </c>
      <c r="T56" s="130" t="str">
        <f t="shared" si="45"/>
        <v/>
      </c>
      <c r="U56" s="130" t="str">
        <f t="shared" si="45"/>
        <v/>
      </c>
      <c r="V56" s="130" t="str">
        <f t="shared" si="45"/>
        <v/>
      </c>
      <c r="W56" s="130" t="str">
        <f t="shared" si="45"/>
        <v/>
      </c>
      <c r="X56" s="130" t="str">
        <f t="shared" si="45"/>
        <v/>
      </c>
      <c r="Y56" s="130" t="str">
        <f t="shared" si="45"/>
        <v/>
      </c>
      <c r="Z56" s="130" t="str">
        <f t="shared" si="45"/>
        <v/>
      </c>
      <c r="AA56" s="130" t="str">
        <f t="shared" si="45"/>
        <v/>
      </c>
      <c r="AB56" s="131" t="str">
        <f t="shared" si="45"/>
        <v/>
      </c>
      <c r="AC56" s="132" t="e">
        <f>+SUM(E56:AB56)*D56</f>
        <v>#REF!</v>
      </c>
      <c r="AF56" s="1" t="str">
        <f>AF52</f>
        <v>SÁB</v>
      </c>
      <c r="AG56" s="1">
        <f>AG55</f>
        <v>12</v>
      </c>
    </row>
    <row r="57" spans="1:33" ht="15.75" x14ac:dyDescent="0.2">
      <c r="A57" s="191"/>
      <c r="B57" s="194"/>
      <c r="C57" s="106" t="s">
        <v>37</v>
      </c>
      <c r="D57" s="107" t="e">
        <f>#REF!</f>
        <v>#REF!</v>
      </c>
      <c r="E57" s="133" t="str">
        <f t="shared" ref="E57:AB57" si="46">IF(ISERROR(E110/$AC111*$B55),"",(E110/$AC111*$B55))</f>
        <v/>
      </c>
      <c r="F57" s="134" t="str">
        <f t="shared" si="46"/>
        <v/>
      </c>
      <c r="G57" s="134" t="str">
        <f t="shared" si="46"/>
        <v/>
      </c>
      <c r="H57" s="134" t="str">
        <f t="shared" si="46"/>
        <v/>
      </c>
      <c r="I57" s="134" t="str">
        <f t="shared" si="46"/>
        <v/>
      </c>
      <c r="J57" s="134" t="str">
        <f t="shared" si="46"/>
        <v/>
      </c>
      <c r="K57" s="134" t="str">
        <f t="shared" si="46"/>
        <v/>
      </c>
      <c r="L57" s="134" t="str">
        <f t="shared" si="46"/>
        <v/>
      </c>
      <c r="M57" s="134" t="str">
        <f t="shared" si="46"/>
        <v/>
      </c>
      <c r="N57" s="134" t="str">
        <f t="shared" si="46"/>
        <v/>
      </c>
      <c r="O57" s="134" t="str">
        <f t="shared" si="46"/>
        <v/>
      </c>
      <c r="P57" s="134" t="str">
        <f t="shared" si="46"/>
        <v/>
      </c>
      <c r="Q57" s="134" t="str">
        <f t="shared" si="46"/>
        <v/>
      </c>
      <c r="R57" s="134" t="str">
        <f t="shared" si="46"/>
        <v/>
      </c>
      <c r="S57" s="134" t="str">
        <f t="shared" si="46"/>
        <v/>
      </c>
      <c r="T57" s="134" t="str">
        <f t="shared" si="46"/>
        <v/>
      </c>
      <c r="U57" s="134" t="str">
        <f t="shared" si="46"/>
        <v/>
      </c>
      <c r="V57" s="134" t="str">
        <f t="shared" si="46"/>
        <v/>
      </c>
      <c r="W57" s="134" t="str">
        <f t="shared" si="46"/>
        <v/>
      </c>
      <c r="X57" s="134" t="str">
        <f t="shared" si="46"/>
        <v/>
      </c>
      <c r="Y57" s="134" t="str">
        <f t="shared" si="46"/>
        <v/>
      </c>
      <c r="Z57" s="134" t="str">
        <f t="shared" si="46"/>
        <v/>
      </c>
      <c r="AA57" s="134" t="str">
        <f t="shared" si="46"/>
        <v/>
      </c>
      <c r="AB57" s="135" t="str">
        <f t="shared" si="46"/>
        <v/>
      </c>
      <c r="AC57" s="136" t="e">
        <f>+SUM(E57:AB57)*D57</f>
        <v>#REF!</v>
      </c>
      <c r="AF57" s="1" t="str">
        <f>AF53</f>
        <v>FES</v>
      </c>
      <c r="AG57" s="1">
        <f>AG56</f>
        <v>12</v>
      </c>
    </row>
    <row r="58" spans="1:33" s="121" customFormat="1" ht="16.5" thickBot="1" x14ac:dyDescent="0.25">
      <c r="A58" s="192"/>
      <c r="B58" s="195"/>
      <c r="C58" s="112" t="s">
        <v>34</v>
      </c>
      <c r="D58" s="113" t="e">
        <f>+SUM(D55:D57)</f>
        <v>#REF!</v>
      </c>
      <c r="E58" s="118" t="str">
        <f t="shared" ref="E58:AB58" si="47">IF(ISERROR(E55*$D55+E56*$D56+E57*$D57),"",(E55*$D55+E56*$D56+E57*$D57))</f>
        <v/>
      </c>
      <c r="F58" s="119" t="str">
        <f t="shared" si="47"/>
        <v/>
      </c>
      <c r="G58" s="119" t="str">
        <f t="shared" si="47"/>
        <v/>
      </c>
      <c r="H58" s="119" t="str">
        <f t="shared" si="47"/>
        <v/>
      </c>
      <c r="I58" s="119" t="str">
        <f t="shared" si="47"/>
        <v/>
      </c>
      <c r="J58" s="119" t="str">
        <f t="shared" si="47"/>
        <v/>
      </c>
      <c r="K58" s="119" t="str">
        <f t="shared" si="47"/>
        <v/>
      </c>
      <c r="L58" s="119" t="str">
        <f t="shared" si="47"/>
        <v/>
      </c>
      <c r="M58" s="119" t="str">
        <f t="shared" si="47"/>
        <v/>
      </c>
      <c r="N58" s="119" t="str">
        <f t="shared" si="47"/>
        <v/>
      </c>
      <c r="O58" s="119" t="str">
        <f t="shared" si="47"/>
        <v/>
      </c>
      <c r="P58" s="119" t="str">
        <f t="shared" si="47"/>
        <v/>
      </c>
      <c r="Q58" s="119" t="str">
        <f t="shared" si="47"/>
        <v/>
      </c>
      <c r="R58" s="119" t="str">
        <f t="shared" si="47"/>
        <v/>
      </c>
      <c r="S58" s="119" t="str">
        <f t="shared" si="47"/>
        <v/>
      </c>
      <c r="T58" s="119" t="str">
        <f t="shared" si="47"/>
        <v/>
      </c>
      <c r="U58" s="119" t="str">
        <f t="shared" si="47"/>
        <v/>
      </c>
      <c r="V58" s="119" t="str">
        <f t="shared" si="47"/>
        <v/>
      </c>
      <c r="W58" s="119" t="str">
        <f t="shared" si="47"/>
        <v/>
      </c>
      <c r="X58" s="119" t="str">
        <f t="shared" si="47"/>
        <v/>
      </c>
      <c r="Y58" s="119" t="str">
        <f t="shared" si="47"/>
        <v/>
      </c>
      <c r="Z58" s="119" t="str">
        <f t="shared" si="47"/>
        <v/>
      </c>
      <c r="AA58" s="119" t="str">
        <f t="shared" si="47"/>
        <v/>
      </c>
      <c r="AB58" s="120" t="str">
        <f t="shared" si="47"/>
        <v/>
      </c>
      <c r="AC58" s="137" t="e">
        <f>+SUM(AC55:AC57)</f>
        <v>#REF!</v>
      </c>
    </row>
    <row r="59" spans="1:33" s="5" customFormat="1" ht="12.75" x14ac:dyDescent="0.2">
      <c r="P59" s="37"/>
      <c r="AC59" s="39"/>
    </row>
    <row r="60" spans="1:33" s="5" customFormat="1" ht="15.75" x14ac:dyDescent="0.2">
      <c r="B60" s="38" t="s">
        <v>44</v>
      </c>
      <c r="Z60" s="6"/>
      <c r="AA60" s="6"/>
      <c r="AB60" s="6"/>
    </row>
    <row r="61" spans="1:33" s="5" customFormat="1" ht="18" x14ac:dyDescent="0.25">
      <c r="B61" s="38" t="s">
        <v>51</v>
      </c>
      <c r="Z61" s="7" t="s">
        <v>58</v>
      </c>
    </row>
    <row r="62" spans="1:33" s="5" customFormat="1" ht="18.75" thickBot="1" x14ac:dyDescent="0.3">
      <c r="B62" s="38"/>
      <c r="Z62" s="7"/>
    </row>
    <row r="63" spans="1:33" ht="26.25" thickBot="1" x14ac:dyDescent="0.25">
      <c r="A63" s="3" t="e">
        <f>+"AÑO: "&amp;$D$6</f>
        <v>#REF!</v>
      </c>
      <c r="B63" s="4" t="s">
        <v>52</v>
      </c>
      <c r="C63" s="8" t="s">
        <v>32</v>
      </c>
      <c r="D63" s="9" t="s">
        <v>33</v>
      </c>
      <c r="E63" s="11" t="s">
        <v>4</v>
      </c>
      <c r="F63" s="11" t="s">
        <v>5</v>
      </c>
      <c r="G63" s="11" t="s">
        <v>6</v>
      </c>
      <c r="H63" s="11" t="s">
        <v>7</v>
      </c>
      <c r="I63" s="11" t="s">
        <v>8</v>
      </c>
      <c r="J63" s="11" t="s">
        <v>9</v>
      </c>
      <c r="K63" s="11" t="s">
        <v>10</v>
      </c>
      <c r="L63" s="11" t="s">
        <v>11</v>
      </c>
      <c r="M63" s="11" t="s">
        <v>12</v>
      </c>
      <c r="N63" s="11" t="s">
        <v>13</v>
      </c>
      <c r="O63" s="11" t="s">
        <v>14</v>
      </c>
      <c r="P63" s="11" t="s">
        <v>15</v>
      </c>
      <c r="Q63" s="11" t="s">
        <v>16</v>
      </c>
      <c r="R63" s="11" t="s">
        <v>17</v>
      </c>
      <c r="S63" s="11" t="s">
        <v>18</v>
      </c>
      <c r="T63" s="11" t="s">
        <v>19</v>
      </c>
      <c r="U63" s="11" t="s">
        <v>20</v>
      </c>
      <c r="V63" s="11" t="s">
        <v>21</v>
      </c>
      <c r="W63" s="11" t="s">
        <v>22</v>
      </c>
      <c r="X63" s="11" t="s">
        <v>23</v>
      </c>
      <c r="Y63" s="11" t="s">
        <v>24</v>
      </c>
      <c r="Z63" s="11" t="s">
        <v>25</v>
      </c>
      <c r="AA63" s="11" t="s">
        <v>26</v>
      </c>
      <c r="AB63" s="11" t="s">
        <v>27</v>
      </c>
      <c r="AC63" s="12" t="s">
        <v>34</v>
      </c>
    </row>
    <row r="64" spans="1:33" ht="15" x14ac:dyDescent="0.2">
      <c r="A64" s="188" t="e">
        <f>A11</f>
        <v>#REF!</v>
      </c>
      <c r="B64" s="196"/>
      <c r="C64" s="13" t="s">
        <v>35</v>
      </c>
      <c r="D64" s="14" t="e">
        <f>D11</f>
        <v>#REF!</v>
      </c>
      <c r="E64" s="10" t="e">
        <f>#REF!</f>
        <v>#REF!</v>
      </c>
      <c r="F64" s="15" t="e">
        <f>#REF!</f>
        <v>#REF!</v>
      </c>
      <c r="G64" s="15" t="e">
        <f>#REF!</f>
        <v>#REF!</v>
      </c>
      <c r="H64" s="15" t="e">
        <f>#REF!</f>
        <v>#REF!</v>
      </c>
      <c r="I64" s="15" t="e">
        <f>#REF!</f>
        <v>#REF!</v>
      </c>
      <c r="J64" s="15" t="e">
        <f>#REF!</f>
        <v>#REF!</v>
      </c>
      <c r="K64" s="15" t="e">
        <f>#REF!</f>
        <v>#REF!</v>
      </c>
      <c r="L64" s="15" t="e">
        <f>#REF!</f>
        <v>#REF!</v>
      </c>
      <c r="M64" s="15" t="e">
        <f>#REF!</f>
        <v>#REF!</v>
      </c>
      <c r="N64" s="15" t="e">
        <f>#REF!</f>
        <v>#REF!</v>
      </c>
      <c r="O64" s="15" t="e">
        <f>#REF!</f>
        <v>#REF!</v>
      </c>
      <c r="P64" s="15" t="e">
        <f>#REF!</f>
        <v>#REF!</v>
      </c>
      <c r="Q64" s="15" t="e">
        <f>#REF!</f>
        <v>#REF!</v>
      </c>
      <c r="R64" s="15" t="e">
        <f>#REF!</f>
        <v>#REF!</v>
      </c>
      <c r="S64" s="15" t="e">
        <f>#REF!</f>
        <v>#REF!</v>
      </c>
      <c r="T64" s="15" t="e">
        <f>#REF!</f>
        <v>#REF!</v>
      </c>
      <c r="U64" s="15" t="e">
        <f>#REF!</f>
        <v>#REF!</v>
      </c>
      <c r="V64" s="15" t="e">
        <f>#REF!</f>
        <v>#REF!</v>
      </c>
      <c r="W64" s="15" t="e">
        <f>#REF!</f>
        <v>#REF!</v>
      </c>
      <c r="X64" s="15" t="e">
        <f>#REF!</f>
        <v>#REF!</v>
      </c>
      <c r="Y64" s="15" t="e">
        <f>#REF!</f>
        <v>#REF!</v>
      </c>
      <c r="Z64" s="15" t="e">
        <f>#REF!</f>
        <v>#REF!</v>
      </c>
      <c r="AA64" s="15" t="e">
        <f>#REF!</f>
        <v>#REF!</v>
      </c>
      <c r="AB64" s="16" t="e">
        <f>#REF!</f>
        <v>#REF!</v>
      </c>
      <c r="AC64" s="12" t="e">
        <f>+SUM(E64:AB64)*D64</f>
        <v>#REF!</v>
      </c>
    </row>
    <row r="65" spans="1:29" ht="15" x14ac:dyDescent="0.2">
      <c r="A65" s="189"/>
      <c r="B65" s="197"/>
      <c r="C65" s="17" t="s">
        <v>36</v>
      </c>
      <c r="D65" s="18" t="e">
        <f>D12</f>
        <v>#REF!</v>
      </c>
      <c r="E65" s="19" t="e">
        <f>#REF!</f>
        <v>#REF!</v>
      </c>
      <c r="F65" s="20" t="e">
        <f>#REF!</f>
        <v>#REF!</v>
      </c>
      <c r="G65" s="20" t="e">
        <f>#REF!</f>
        <v>#REF!</v>
      </c>
      <c r="H65" s="20" t="e">
        <f>#REF!</f>
        <v>#REF!</v>
      </c>
      <c r="I65" s="20" t="e">
        <f>#REF!</f>
        <v>#REF!</v>
      </c>
      <c r="J65" s="20" t="e">
        <f>#REF!</f>
        <v>#REF!</v>
      </c>
      <c r="K65" s="20" t="e">
        <f>#REF!</f>
        <v>#REF!</v>
      </c>
      <c r="L65" s="20" t="e">
        <f>#REF!</f>
        <v>#REF!</v>
      </c>
      <c r="M65" s="20" t="e">
        <f>#REF!</f>
        <v>#REF!</v>
      </c>
      <c r="N65" s="20" t="e">
        <f>#REF!</f>
        <v>#REF!</v>
      </c>
      <c r="O65" s="20" t="e">
        <f>#REF!</f>
        <v>#REF!</v>
      </c>
      <c r="P65" s="20" t="e">
        <f>#REF!</f>
        <v>#REF!</v>
      </c>
      <c r="Q65" s="20" t="e">
        <f>#REF!</f>
        <v>#REF!</v>
      </c>
      <c r="R65" s="20" t="e">
        <f>#REF!</f>
        <v>#REF!</v>
      </c>
      <c r="S65" s="20" t="e">
        <f>#REF!</f>
        <v>#REF!</v>
      </c>
      <c r="T65" s="20" t="e">
        <f>#REF!</f>
        <v>#REF!</v>
      </c>
      <c r="U65" s="20" t="e">
        <f>#REF!</f>
        <v>#REF!</v>
      </c>
      <c r="V65" s="20" t="e">
        <f>#REF!</f>
        <v>#REF!</v>
      </c>
      <c r="W65" s="20" t="e">
        <f>#REF!</f>
        <v>#REF!</v>
      </c>
      <c r="X65" s="20" t="e">
        <f>#REF!</f>
        <v>#REF!</v>
      </c>
      <c r="Y65" s="20" t="e">
        <f>#REF!</f>
        <v>#REF!</v>
      </c>
      <c r="Z65" s="20" t="e">
        <f>#REF!</f>
        <v>#REF!</v>
      </c>
      <c r="AA65" s="20" t="e">
        <f>#REF!</f>
        <v>#REF!</v>
      </c>
      <c r="AB65" s="21" t="e">
        <f>#REF!</f>
        <v>#REF!</v>
      </c>
      <c r="AC65" s="12" t="e">
        <f>+SUM(E65:AB65)*D65</f>
        <v>#REF!</v>
      </c>
    </row>
    <row r="66" spans="1:29" ht="15" x14ac:dyDescent="0.2">
      <c r="A66" s="189"/>
      <c r="B66" s="197"/>
      <c r="C66" s="22" t="s">
        <v>37</v>
      </c>
      <c r="D66" s="23" t="e">
        <f>D13</f>
        <v>#REF!</v>
      </c>
      <c r="E66" s="24" t="e">
        <f>#REF!</f>
        <v>#REF!</v>
      </c>
      <c r="F66" s="25" t="e">
        <f>#REF!</f>
        <v>#REF!</v>
      </c>
      <c r="G66" s="25" t="e">
        <f>#REF!</f>
        <v>#REF!</v>
      </c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 t="e">
        <f>#REF!</f>
        <v>#REF!</v>
      </c>
      <c r="O66" s="25" t="e">
        <f>#REF!</f>
        <v>#REF!</v>
      </c>
      <c r="P66" s="25" t="e">
        <f>#REF!</f>
        <v>#REF!</v>
      </c>
      <c r="Q66" s="25" t="e">
        <f>#REF!</f>
        <v>#REF!</v>
      </c>
      <c r="R66" s="25" t="e">
        <f>#REF!</f>
        <v>#REF!</v>
      </c>
      <c r="S66" s="25" t="e">
        <f>#REF!</f>
        <v>#REF!</v>
      </c>
      <c r="T66" s="25" t="e">
        <f>#REF!</f>
        <v>#REF!</v>
      </c>
      <c r="U66" s="25" t="e">
        <f>#REF!</f>
        <v>#REF!</v>
      </c>
      <c r="V66" s="25" t="e">
        <f>#REF!</f>
        <v>#REF!</v>
      </c>
      <c r="W66" s="25" t="e">
        <f>#REF!</f>
        <v>#REF!</v>
      </c>
      <c r="X66" s="25" t="e">
        <f>#REF!</f>
        <v>#REF!</v>
      </c>
      <c r="Y66" s="25" t="e">
        <f>#REF!</f>
        <v>#REF!</v>
      </c>
      <c r="Z66" s="25" t="e">
        <f>#REF!</f>
        <v>#REF!</v>
      </c>
      <c r="AA66" s="25" t="e">
        <f>#REF!</f>
        <v>#REF!</v>
      </c>
      <c r="AB66" s="26" t="e">
        <f>#REF!</f>
        <v>#REF!</v>
      </c>
      <c r="AC66" s="12" t="e">
        <f>+SUM(E66:AB66)*D66</f>
        <v>#REF!</v>
      </c>
    </row>
    <row r="67" spans="1:29" ht="15" thickBot="1" x14ac:dyDescent="0.25">
      <c r="A67" s="190"/>
      <c r="B67" s="198"/>
      <c r="C67" s="27" t="s">
        <v>34</v>
      </c>
      <c r="D67" s="28" t="e">
        <f>+SUM(D64:D66)</f>
        <v>#REF!</v>
      </c>
      <c r="E67" s="29" t="e">
        <f>SUMPRODUCT($D64:$D66,E64:E66)</f>
        <v>#REF!</v>
      </c>
      <c r="F67" s="29" t="e">
        <f t="shared" ref="F67:AB67" si="48">SUMPRODUCT($D64:$D66,F64:F66)</f>
        <v>#REF!</v>
      </c>
      <c r="G67" s="29" t="e">
        <f t="shared" si="48"/>
        <v>#REF!</v>
      </c>
      <c r="H67" s="29" t="e">
        <f t="shared" si="48"/>
        <v>#REF!</v>
      </c>
      <c r="I67" s="29" t="e">
        <f t="shared" si="48"/>
        <v>#REF!</v>
      </c>
      <c r="J67" s="29" t="e">
        <f t="shared" si="48"/>
        <v>#REF!</v>
      </c>
      <c r="K67" s="29" t="e">
        <f t="shared" si="48"/>
        <v>#REF!</v>
      </c>
      <c r="L67" s="29" t="e">
        <f t="shared" si="48"/>
        <v>#REF!</v>
      </c>
      <c r="M67" s="29" t="e">
        <f t="shared" si="48"/>
        <v>#REF!</v>
      </c>
      <c r="N67" s="29" t="e">
        <f t="shared" si="48"/>
        <v>#REF!</v>
      </c>
      <c r="O67" s="29" t="e">
        <f t="shared" si="48"/>
        <v>#REF!</v>
      </c>
      <c r="P67" s="29" t="e">
        <f t="shared" si="48"/>
        <v>#REF!</v>
      </c>
      <c r="Q67" s="29" t="e">
        <f t="shared" si="48"/>
        <v>#REF!</v>
      </c>
      <c r="R67" s="29" t="e">
        <f t="shared" si="48"/>
        <v>#REF!</v>
      </c>
      <c r="S67" s="29" t="e">
        <f t="shared" si="48"/>
        <v>#REF!</v>
      </c>
      <c r="T67" s="29" t="e">
        <f t="shared" si="48"/>
        <v>#REF!</v>
      </c>
      <c r="U67" s="29" t="e">
        <f t="shared" si="48"/>
        <v>#REF!</v>
      </c>
      <c r="V67" s="29" t="e">
        <f t="shared" si="48"/>
        <v>#REF!</v>
      </c>
      <c r="W67" s="29" t="e">
        <f t="shared" si="48"/>
        <v>#REF!</v>
      </c>
      <c r="X67" s="29" t="e">
        <f t="shared" si="48"/>
        <v>#REF!</v>
      </c>
      <c r="Y67" s="29" t="e">
        <f t="shared" si="48"/>
        <v>#REF!</v>
      </c>
      <c r="Z67" s="29" t="e">
        <f t="shared" si="48"/>
        <v>#REF!</v>
      </c>
      <c r="AA67" s="29" t="e">
        <f t="shared" si="48"/>
        <v>#REF!</v>
      </c>
      <c r="AB67" s="29" t="e">
        <f t="shared" si="48"/>
        <v>#REF!</v>
      </c>
      <c r="AC67" s="30" t="e">
        <f>+SUM(E67:AB67)</f>
        <v>#REF!</v>
      </c>
    </row>
    <row r="68" spans="1:29" ht="15" x14ac:dyDescent="0.2">
      <c r="A68" s="188" t="e">
        <f>A15</f>
        <v>#REF!</v>
      </c>
      <c r="B68" s="197"/>
      <c r="C68" s="13" t="s">
        <v>35</v>
      </c>
      <c r="D68" s="14" t="e">
        <f>D15</f>
        <v>#REF!</v>
      </c>
      <c r="E68" s="10" t="e">
        <f>#REF!</f>
        <v>#REF!</v>
      </c>
      <c r="F68" s="15" t="e">
        <f>#REF!</f>
        <v>#REF!</v>
      </c>
      <c r="G68" s="15" t="e">
        <f>#REF!</f>
        <v>#REF!</v>
      </c>
      <c r="H68" s="15" t="e">
        <f>#REF!</f>
        <v>#REF!</v>
      </c>
      <c r="I68" s="15" t="e">
        <f>#REF!</f>
        <v>#REF!</v>
      </c>
      <c r="J68" s="15" t="e">
        <f>#REF!</f>
        <v>#REF!</v>
      </c>
      <c r="K68" s="15" t="e">
        <f>#REF!</f>
        <v>#REF!</v>
      </c>
      <c r="L68" s="15" t="e">
        <f>#REF!</f>
        <v>#REF!</v>
      </c>
      <c r="M68" s="15" t="e">
        <f>#REF!</f>
        <v>#REF!</v>
      </c>
      <c r="N68" s="15" t="e">
        <f>#REF!</f>
        <v>#REF!</v>
      </c>
      <c r="O68" s="15" t="e">
        <f>#REF!</f>
        <v>#REF!</v>
      </c>
      <c r="P68" s="15" t="e">
        <f>#REF!</f>
        <v>#REF!</v>
      </c>
      <c r="Q68" s="15" t="e">
        <f>#REF!</f>
        <v>#REF!</v>
      </c>
      <c r="R68" s="15" t="e">
        <f>#REF!</f>
        <v>#REF!</v>
      </c>
      <c r="S68" s="15" t="e">
        <f>#REF!</f>
        <v>#REF!</v>
      </c>
      <c r="T68" s="15" t="e">
        <f>#REF!</f>
        <v>#REF!</v>
      </c>
      <c r="U68" s="15" t="e">
        <f>#REF!</f>
        <v>#REF!</v>
      </c>
      <c r="V68" s="15" t="e">
        <f>#REF!</f>
        <v>#REF!</v>
      </c>
      <c r="W68" s="15" t="e">
        <f>#REF!</f>
        <v>#REF!</v>
      </c>
      <c r="X68" s="15" t="e">
        <f>#REF!</f>
        <v>#REF!</v>
      </c>
      <c r="Y68" s="15" t="e">
        <f>#REF!</f>
        <v>#REF!</v>
      </c>
      <c r="Z68" s="15" t="e">
        <f>#REF!</f>
        <v>#REF!</v>
      </c>
      <c r="AA68" s="15" t="e">
        <f>#REF!</f>
        <v>#REF!</v>
      </c>
      <c r="AB68" s="16" t="e">
        <f>#REF!</f>
        <v>#REF!</v>
      </c>
      <c r="AC68" s="12" t="e">
        <f>+SUM(E68:AB68)*D68</f>
        <v>#REF!</v>
      </c>
    </row>
    <row r="69" spans="1:29" ht="15" x14ac:dyDescent="0.2">
      <c r="A69" s="189"/>
      <c r="B69" s="197"/>
      <c r="C69" s="17" t="s">
        <v>36</v>
      </c>
      <c r="D69" s="18" t="e">
        <f>D16</f>
        <v>#REF!</v>
      </c>
      <c r="E69" s="19" t="e">
        <f>#REF!</f>
        <v>#REF!</v>
      </c>
      <c r="F69" s="20" t="e">
        <f>#REF!</f>
        <v>#REF!</v>
      </c>
      <c r="G69" s="20" t="e">
        <f>#REF!</f>
        <v>#REF!</v>
      </c>
      <c r="H69" s="20" t="e">
        <f>#REF!</f>
        <v>#REF!</v>
      </c>
      <c r="I69" s="20" t="e">
        <f>#REF!</f>
        <v>#REF!</v>
      </c>
      <c r="J69" s="20" t="e">
        <f>#REF!</f>
        <v>#REF!</v>
      </c>
      <c r="K69" s="20" t="e">
        <f>#REF!</f>
        <v>#REF!</v>
      </c>
      <c r="L69" s="20" t="e">
        <f>#REF!</f>
        <v>#REF!</v>
      </c>
      <c r="M69" s="20" t="e">
        <f>#REF!</f>
        <v>#REF!</v>
      </c>
      <c r="N69" s="20" t="e">
        <f>#REF!</f>
        <v>#REF!</v>
      </c>
      <c r="O69" s="20" t="e">
        <f>#REF!</f>
        <v>#REF!</v>
      </c>
      <c r="P69" s="20" t="e">
        <f>#REF!</f>
        <v>#REF!</v>
      </c>
      <c r="Q69" s="20" t="e">
        <f>#REF!</f>
        <v>#REF!</v>
      </c>
      <c r="R69" s="20" t="e">
        <f>#REF!</f>
        <v>#REF!</v>
      </c>
      <c r="S69" s="20" t="e">
        <f>#REF!</f>
        <v>#REF!</v>
      </c>
      <c r="T69" s="20" t="e">
        <f>#REF!</f>
        <v>#REF!</v>
      </c>
      <c r="U69" s="20" t="e">
        <f>#REF!</f>
        <v>#REF!</v>
      </c>
      <c r="V69" s="20" t="e">
        <f>#REF!</f>
        <v>#REF!</v>
      </c>
      <c r="W69" s="20" t="e">
        <f>#REF!</f>
        <v>#REF!</v>
      </c>
      <c r="X69" s="20" t="e">
        <f>#REF!</f>
        <v>#REF!</v>
      </c>
      <c r="Y69" s="20" t="e">
        <f>#REF!</f>
        <v>#REF!</v>
      </c>
      <c r="Z69" s="20" t="e">
        <f>#REF!</f>
        <v>#REF!</v>
      </c>
      <c r="AA69" s="20" t="e">
        <f>#REF!</f>
        <v>#REF!</v>
      </c>
      <c r="AB69" s="21" t="e">
        <f>#REF!</f>
        <v>#REF!</v>
      </c>
      <c r="AC69" s="12" t="e">
        <f>+SUM(E69:AB69)*D69</f>
        <v>#REF!</v>
      </c>
    </row>
    <row r="70" spans="1:29" ht="15" x14ac:dyDescent="0.2">
      <c r="A70" s="189"/>
      <c r="B70" s="197"/>
      <c r="C70" s="22" t="s">
        <v>37</v>
      </c>
      <c r="D70" s="23" t="e">
        <f>D17</f>
        <v>#REF!</v>
      </c>
      <c r="E70" s="24" t="e">
        <f>#REF!</f>
        <v>#REF!</v>
      </c>
      <c r="F70" s="25" t="e">
        <f>#REF!</f>
        <v>#REF!</v>
      </c>
      <c r="G70" s="25" t="e">
        <f>#REF!</f>
        <v>#REF!</v>
      </c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 t="e">
        <f>#REF!</f>
        <v>#REF!</v>
      </c>
      <c r="O70" s="25" t="e">
        <f>#REF!</f>
        <v>#REF!</v>
      </c>
      <c r="P70" s="25" t="e">
        <f>#REF!</f>
        <v>#REF!</v>
      </c>
      <c r="Q70" s="25" t="e">
        <f>#REF!</f>
        <v>#REF!</v>
      </c>
      <c r="R70" s="25" t="e">
        <f>#REF!</f>
        <v>#REF!</v>
      </c>
      <c r="S70" s="25" t="e">
        <f>#REF!</f>
        <v>#REF!</v>
      </c>
      <c r="T70" s="25" t="e">
        <f>#REF!</f>
        <v>#REF!</v>
      </c>
      <c r="U70" s="25" t="e">
        <f>#REF!</f>
        <v>#REF!</v>
      </c>
      <c r="V70" s="25" t="e">
        <f>#REF!</f>
        <v>#REF!</v>
      </c>
      <c r="W70" s="25" t="e">
        <f>#REF!</f>
        <v>#REF!</v>
      </c>
      <c r="X70" s="25" t="e">
        <f>#REF!</f>
        <v>#REF!</v>
      </c>
      <c r="Y70" s="25" t="e">
        <f>#REF!</f>
        <v>#REF!</v>
      </c>
      <c r="Z70" s="25" t="e">
        <f>#REF!</f>
        <v>#REF!</v>
      </c>
      <c r="AA70" s="25" t="e">
        <f>#REF!</f>
        <v>#REF!</v>
      </c>
      <c r="AB70" s="26" t="e">
        <f>#REF!</f>
        <v>#REF!</v>
      </c>
      <c r="AC70" s="12" t="e">
        <f>+SUM(E70:AB70)*D70</f>
        <v>#REF!</v>
      </c>
    </row>
    <row r="71" spans="1:29" ht="15" thickBot="1" x14ac:dyDescent="0.25">
      <c r="A71" s="190"/>
      <c r="B71" s="198"/>
      <c r="C71" s="27" t="s">
        <v>34</v>
      </c>
      <c r="D71" s="28" t="e">
        <f>+SUM(D68:D70)</f>
        <v>#REF!</v>
      </c>
      <c r="E71" s="29" t="e">
        <f>SUMPRODUCT($D68:$D70,E68:E70)</f>
        <v>#REF!</v>
      </c>
      <c r="F71" s="29" t="e">
        <f t="shared" ref="F71:AB71" si="49">SUMPRODUCT($D68:$D70,F68:F70)</f>
        <v>#REF!</v>
      </c>
      <c r="G71" s="29" t="e">
        <f t="shared" si="49"/>
        <v>#REF!</v>
      </c>
      <c r="H71" s="29" t="e">
        <f t="shared" si="49"/>
        <v>#REF!</v>
      </c>
      <c r="I71" s="29" t="e">
        <f t="shared" si="49"/>
        <v>#REF!</v>
      </c>
      <c r="J71" s="29" t="e">
        <f t="shared" si="49"/>
        <v>#REF!</v>
      </c>
      <c r="K71" s="29" t="e">
        <f t="shared" si="49"/>
        <v>#REF!</v>
      </c>
      <c r="L71" s="29" t="e">
        <f t="shared" si="49"/>
        <v>#REF!</v>
      </c>
      <c r="M71" s="29" t="e">
        <f t="shared" si="49"/>
        <v>#REF!</v>
      </c>
      <c r="N71" s="29" t="e">
        <f t="shared" si="49"/>
        <v>#REF!</v>
      </c>
      <c r="O71" s="29" t="e">
        <f t="shared" si="49"/>
        <v>#REF!</v>
      </c>
      <c r="P71" s="29" t="e">
        <f t="shared" si="49"/>
        <v>#REF!</v>
      </c>
      <c r="Q71" s="29" t="e">
        <f t="shared" si="49"/>
        <v>#REF!</v>
      </c>
      <c r="R71" s="29" t="e">
        <f t="shared" si="49"/>
        <v>#REF!</v>
      </c>
      <c r="S71" s="29" t="e">
        <f t="shared" si="49"/>
        <v>#REF!</v>
      </c>
      <c r="T71" s="29" t="e">
        <f t="shared" si="49"/>
        <v>#REF!</v>
      </c>
      <c r="U71" s="29" t="e">
        <f t="shared" si="49"/>
        <v>#REF!</v>
      </c>
      <c r="V71" s="29" t="e">
        <f t="shared" si="49"/>
        <v>#REF!</v>
      </c>
      <c r="W71" s="29" t="e">
        <f t="shared" si="49"/>
        <v>#REF!</v>
      </c>
      <c r="X71" s="29" t="e">
        <f t="shared" si="49"/>
        <v>#REF!</v>
      </c>
      <c r="Y71" s="29" t="e">
        <f t="shared" si="49"/>
        <v>#REF!</v>
      </c>
      <c r="Z71" s="29" t="e">
        <f t="shared" si="49"/>
        <v>#REF!</v>
      </c>
      <c r="AA71" s="29" t="e">
        <f t="shared" si="49"/>
        <v>#REF!</v>
      </c>
      <c r="AB71" s="29" t="e">
        <f t="shared" si="49"/>
        <v>#REF!</v>
      </c>
      <c r="AC71" s="30" t="e">
        <f>+SUM(E71:AB71)</f>
        <v>#REF!</v>
      </c>
    </row>
    <row r="72" spans="1:29" ht="15" x14ac:dyDescent="0.2">
      <c r="A72" s="188" t="e">
        <f t="shared" ref="A72" si="50">A19</f>
        <v>#REF!</v>
      </c>
      <c r="B72" s="196"/>
      <c r="C72" s="13" t="s">
        <v>35</v>
      </c>
      <c r="D72" s="14" t="e">
        <f>D19</f>
        <v>#REF!</v>
      </c>
      <c r="E72" s="10" t="e">
        <f>#REF!</f>
        <v>#REF!</v>
      </c>
      <c r="F72" s="15" t="e">
        <f>#REF!</f>
        <v>#REF!</v>
      </c>
      <c r="G72" s="15" t="e">
        <f>#REF!</f>
        <v>#REF!</v>
      </c>
      <c r="H72" s="15" t="e">
        <f>#REF!</f>
        <v>#REF!</v>
      </c>
      <c r="I72" s="15" t="e">
        <f>#REF!</f>
        <v>#REF!</v>
      </c>
      <c r="J72" s="15" t="e">
        <f>#REF!</f>
        <v>#REF!</v>
      </c>
      <c r="K72" s="15" t="e">
        <f>#REF!</f>
        <v>#REF!</v>
      </c>
      <c r="L72" s="15" t="e">
        <f>#REF!</f>
        <v>#REF!</v>
      </c>
      <c r="M72" s="15" t="e">
        <f>#REF!</f>
        <v>#REF!</v>
      </c>
      <c r="N72" s="15" t="e">
        <f>#REF!</f>
        <v>#REF!</v>
      </c>
      <c r="O72" s="15" t="e">
        <f>#REF!</f>
        <v>#REF!</v>
      </c>
      <c r="P72" s="15" t="e">
        <f>#REF!</f>
        <v>#REF!</v>
      </c>
      <c r="Q72" s="15" t="e">
        <f>#REF!</f>
        <v>#REF!</v>
      </c>
      <c r="R72" s="15" t="e">
        <f>#REF!</f>
        <v>#REF!</v>
      </c>
      <c r="S72" s="15" t="e">
        <f>#REF!</f>
        <v>#REF!</v>
      </c>
      <c r="T72" s="15" t="e">
        <f>#REF!</f>
        <v>#REF!</v>
      </c>
      <c r="U72" s="15" t="e">
        <f>#REF!</f>
        <v>#REF!</v>
      </c>
      <c r="V72" s="15" t="e">
        <f>#REF!</f>
        <v>#REF!</v>
      </c>
      <c r="W72" s="15" t="e">
        <f>#REF!</f>
        <v>#REF!</v>
      </c>
      <c r="X72" s="15" t="e">
        <f>#REF!</f>
        <v>#REF!</v>
      </c>
      <c r="Y72" s="15" t="e">
        <f>#REF!</f>
        <v>#REF!</v>
      </c>
      <c r="Z72" s="15" t="e">
        <f>#REF!</f>
        <v>#REF!</v>
      </c>
      <c r="AA72" s="15" t="e">
        <f>#REF!</f>
        <v>#REF!</v>
      </c>
      <c r="AB72" s="16" t="e">
        <f>#REF!</f>
        <v>#REF!</v>
      </c>
      <c r="AC72" s="12" t="e">
        <f>+SUM(E72:AB72)*D72</f>
        <v>#REF!</v>
      </c>
    </row>
    <row r="73" spans="1:29" ht="15" x14ac:dyDescent="0.2">
      <c r="A73" s="189"/>
      <c r="B73" s="197"/>
      <c r="C73" s="17" t="s">
        <v>36</v>
      </c>
      <c r="D73" s="18" t="e">
        <f>D20</f>
        <v>#REF!</v>
      </c>
      <c r="E73" s="19" t="e">
        <f>#REF!</f>
        <v>#REF!</v>
      </c>
      <c r="F73" s="20" t="e">
        <f>#REF!</f>
        <v>#REF!</v>
      </c>
      <c r="G73" s="20" t="e">
        <f>#REF!</f>
        <v>#REF!</v>
      </c>
      <c r="H73" s="20" t="e">
        <f>#REF!</f>
        <v>#REF!</v>
      </c>
      <c r="I73" s="20" t="e">
        <f>#REF!</f>
        <v>#REF!</v>
      </c>
      <c r="J73" s="20" t="e">
        <f>#REF!</f>
        <v>#REF!</v>
      </c>
      <c r="K73" s="20" t="e">
        <f>#REF!</f>
        <v>#REF!</v>
      </c>
      <c r="L73" s="20" t="e">
        <f>#REF!</f>
        <v>#REF!</v>
      </c>
      <c r="M73" s="20" t="e">
        <f>#REF!</f>
        <v>#REF!</v>
      </c>
      <c r="N73" s="20" t="e">
        <f>#REF!</f>
        <v>#REF!</v>
      </c>
      <c r="O73" s="20" t="e">
        <f>#REF!</f>
        <v>#REF!</v>
      </c>
      <c r="P73" s="20" t="e">
        <f>#REF!</f>
        <v>#REF!</v>
      </c>
      <c r="Q73" s="20" t="e">
        <f>#REF!</f>
        <v>#REF!</v>
      </c>
      <c r="R73" s="20" t="e">
        <f>#REF!</f>
        <v>#REF!</v>
      </c>
      <c r="S73" s="20" t="e">
        <f>#REF!</f>
        <v>#REF!</v>
      </c>
      <c r="T73" s="20" t="e">
        <f>#REF!</f>
        <v>#REF!</v>
      </c>
      <c r="U73" s="20" t="e">
        <f>#REF!</f>
        <v>#REF!</v>
      </c>
      <c r="V73" s="20" t="e">
        <f>#REF!</f>
        <v>#REF!</v>
      </c>
      <c r="W73" s="20" t="e">
        <f>#REF!</f>
        <v>#REF!</v>
      </c>
      <c r="X73" s="20" t="e">
        <f>#REF!</f>
        <v>#REF!</v>
      </c>
      <c r="Y73" s="20" t="e">
        <f>#REF!</f>
        <v>#REF!</v>
      </c>
      <c r="Z73" s="20" t="e">
        <f>#REF!</f>
        <v>#REF!</v>
      </c>
      <c r="AA73" s="20" t="e">
        <f>#REF!</f>
        <v>#REF!</v>
      </c>
      <c r="AB73" s="21" t="e">
        <f>#REF!</f>
        <v>#REF!</v>
      </c>
      <c r="AC73" s="12" t="e">
        <f>+SUM(E73:AB73)*D73</f>
        <v>#REF!</v>
      </c>
    </row>
    <row r="74" spans="1:29" ht="15" x14ac:dyDescent="0.2">
      <c r="A74" s="189"/>
      <c r="B74" s="197"/>
      <c r="C74" s="22" t="s">
        <v>37</v>
      </c>
      <c r="D74" s="23" t="e">
        <f>D21</f>
        <v>#REF!</v>
      </c>
      <c r="E74" s="24" t="e">
        <f>#REF!</f>
        <v>#REF!</v>
      </c>
      <c r="F74" s="25" t="e">
        <f>#REF!</f>
        <v>#REF!</v>
      </c>
      <c r="G74" s="25" t="e">
        <f>#REF!</f>
        <v>#REF!</v>
      </c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 t="e">
        <f>#REF!</f>
        <v>#REF!</v>
      </c>
      <c r="O74" s="25" t="e">
        <f>#REF!</f>
        <v>#REF!</v>
      </c>
      <c r="P74" s="25" t="e">
        <f>#REF!</f>
        <v>#REF!</v>
      </c>
      <c r="Q74" s="25" t="e">
        <f>#REF!</f>
        <v>#REF!</v>
      </c>
      <c r="R74" s="25" t="e">
        <f>#REF!</f>
        <v>#REF!</v>
      </c>
      <c r="S74" s="25" t="e">
        <f>#REF!</f>
        <v>#REF!</v>
      </c>
      <c r="T74" s="25" t="e">
        <f>#REF!</f>
        <v>#REF!</v>
      </c>
      <c r="U74" s="25" t="e">
        <f>#REF!</f>
        <v>#REF!</v>
      </c>
      <c r="V74" s="25" t="e">
        <f>#REF!</f>
        <v>#REF!</v>
      </c>
      <c r="W74" s="25" t="e">
        <f>#REF!</f>
        <v>#REF!</v>
      </c>
      <c r="X74" s="25" t="e">
        <f>#REF!</f>
        <v>#REF!</v>
      </c>
      <c r="Y74" s="25" t="e">
        <f>#REF!</f>
        <v>#REF!</v>
      </c>
      <c r="Z74" s="25" t="e">
        <f>#REF!</f>
        <v>#REF!</v>
      </c>
      <c r="AA74" s="25" t="e">
        <f>#REF!</f>
        <v>#REF!</v>
      </c>
      <c r="AB74" s="26" t="e">
        <f>#REF!</f>
        <v>#REF!</v>
      </c>
      <c r="AC74" s="12" t="e">
        <f>+SUM(E74:AB74)*D74</f>
        <v>#REF!</v>
      </c>
    </row>
    <row r="75" spans="1:29" ht="15" thickBot="1" x14ac:dyDescent="0.25">
      <c r="A75" s="190"/>
      <c r="B75" s="198"/>
      <c r="C75" s="27" t="s">
        <v>34</v>
      </c>
      <c r="D75" s="28" t="e">
        <f>+SUM(D72:D74)</f>
        <v>#REF!</v>
      </c>
      <c r="E75" s="29" t="e">
        <f>SUMPRODUCT($D72:$D74,E72:E74)</f>
        <v>#REF!</v>
      </c>
      <c r="F75" s="29" t="e">
        <f t="shared" ref="F75:AB75" si="51">SUMPRODUCT($D72:$D74,F72:F74)</f>
        <v>#REF!</v>
      </c>
      <c r="G75" s="29" t="e">
        <f t="shared" si="51"/>
        <v>#REF!</v>
      </c>
      <c r="H75" s="29" t="e">
        <f t="shared" si="51"/>
        <v>#REF!</v>
      </c>
      <c r="I75" s="29" t="e">
        <f t="shared" si="51"/>
        <v>#REF!</v>
      </c>
      <c r="J75" s="29" t="e">
        <f t="shared" si="51"/>
        <v>#REF!</v>
      </c>
      <c r="K75" s="29" t="e">
        <f t="shared" si="51"/>
        <v>#REF!</v>
      </c>
      <c r="L75" s="29" t="e">
        <f t="shared" si="51"/>
        <v>#REF!</v>
      </c>
      <c r="M75" s="29" t="e">
        <f t="shared" si="51"/>
        <v>#REF!</v>
      </c>
      <c r="N75" s="29" t="e">
        <f t="shared" si="51"/>
        <v>#REF!</v>
      </c>
      <c r="O75" s="29" t="e">
        <f t="shared" si="51"/>
        <v>#REF!</v>
      </c>
      <c r="P75" s="29" t="e">
        <f t="shared" si="51"/>
        <v>#REF!</v>
      </c>
      <c r="Q75" s="29" t="e">
        <f t="shared" si="51"/>
        <v>#REF!</v>
      </c>
      <c r="R75" s="29" t="e">
        <f t="shared" si="51"/>
        <v>#REF!</v>
      </c>
      <c r="S75" s="29" t="e">
        <f t="shared" si="51"/>
        <v>#REF!</v>
      </c>
      <c r="T75" s="29" t="e">
        <f t="shared" si="51"/>
        <v>#REF!</v>
      </c>
      <c r="U75" s="29" t="e">
        <f t="shared" si="51"/>
        <v>#REF!</v>
      </c>
      <c r="V75" s="29" t="e">
        <f t="shared" si="51"/>
        <v>#REF!</v>
      </c>
      <c r="W75" s="29" t="e">
        <f t="shared" si="51"/>
        <v>#REF!</v>
      </c>
      <c r="X75" s="29" t="e">
        <f t="shared" si="51"/>
        <v>#REF!</v>
      </c>
      <c r="Y75" s="29" t="e">
        <f t="shared" si="51"/>
        <v>#REF!</v>
      </c>
      <c r="Z75" s="29" t="e">
        <f t="shared" si="51"/>
        <v>#REF!</v>
      </c>
      <c r="AA75" s="29" t="e">
        <f t="shared" si="51"/>
        <v>#REF!</v>
      </c>
      <c r="AB75" s="29" t="e">
        <f t="shared" si="51"/>
        <v>#REF!</v>
      </c>
      <c r="AC75" s="30" t="e">
        <f>+SUM(E75:AB75)</f>
        <v>#REF!</v>
      </c>
    </row>
    <row r="76" spans="1:29" ht="15" x14ac:dyDescent="0.2">
      <c r="A76" s="188" t="e">
        <f t="shared" ref="A76" si="52">A23</f>
        <v>#REF!</v>
      </c>
      <c r="B76" s="197"/>
      <c r="C76" s="13" t="s">
        <v>35</v>
      </c>
      <c r="D76" s="14" t="e">
        <f>D23</f>
        <v>#REF!</v>
      </c>
      <c r="E76" s="10" t="e">
        <f>#REF!</f>
        <v>#REF!</v>
      </c>
      <c r="F76" s="15" t="e">
        <f>#REF!</f>
        <v>#REF!</v>
      </c>
      <c r="G76" s="15" t="e">
        <f>#REF!</f>
        <v>#REF!</v>
      </c>
      <c r="H76" s="15" t="e">
        <f>#REF!</f>
        <v>#REF!</v>
      </c>
      <c r="I76" s="15" t="e">
        <f>#REF!</f>
        <v>#REF!</v>
      </c>
      <c r="J76" s="15" t="e">
        <f>#REF!</f>
        <v>#REF!</v>
      </c>
      <c r="K76" s="15" t="e">
        <f>#REF!</f>
        <v>#REF!</v>
      </c>
      <c r="L76" s="15" t="e">
        <f>#REF!</f>
        <v>#REF!</v>
      </c>
      <c r="M76" s="15" t="e">
        <f>#REF!</f>
        <v>#REF!</v>
      </c>
      <c r="N76" s="15" t="e">
        <f>#REF!</f>
        <v>#REF!</v>
      </c>
      <c r="O76" s="15" t="e">
        <f>#REF!</f>
        <v>#REF!</v>
      </c>
      <c r="P76" s="15" t="e">
        <f>#REF!</f>
        <v>#REF!</v>
      </c>
      <c r="Q76" s="15" t="e">
        <f>#REF!</f>
        <v>#REF!</v>
      </c>
      <c r="R76" s="15" t="e">
        <f>#REF!</f>
        <v>#REF!</v>
      </c>
      <c r="S76" s="15" t="e">
        <f>#REF!</f>
        <v>#REF!</v>
      </c>
      <c r="T76" s="15" t="e">
        <f>#REF!</f>
        <v>#REF!</v>
      </c>
      <c r="U76" s="15" t="e">
        <f>#REF!</f>
        <v>#REF!</v>
      </c>
      <c r="V76" s="15" t="e">
        <f>#REF!</f>
        <v>#REF!</v>
      </c>
      <c r="W76" s="15" t="e">
        <f>#REF!</f>
        <v>#REF!</v>
      </c>
      <c r="X76" s="15" t="e">
        <f>#REF!</f>
        <v>#REF!</v>
      </c>
      <c r="Y76" s="15" t="e">
        <f>#REF!</f>
        <v>#REF!</v>
      </c>
      <c r="Z76" s="15" t="e">
        <f>#REF!</f>
        <v>#REF!</v>
      </c>
      <c r="AA76" s="15" t="e">
        <f>#REF!</f>
        <v>#REF!</v>
      </c>
      <c r="AB76" s="16" t="e">
        <f>#REF!</f>
        <v>#REF!</v>
      </c>
      <c r="AC76" s="12" t="e">
        <f>+SUM(E76:AB76)*D76</f>
        <v>#REF!</v>
      </c>
    </row>
    <row r="77" spans="1:29" ht="15" x14ac:dyDescent="0.2">
      <c r="A77" s="189"/>
      <c r="B77" s="197"/>
      <c r="C77" s="17" t="s">
        <v>36</v>
      </c>
      <c r="D77" s="18" t="e">
        <f>D24</f>
        <v>#REF!</v>
      </c>
      <c r="E77" s="19" t="e">
        <f>#REF!</f>
        <v>#REF!</v>
      </c>
      <c r="F77" s="20" t="e">
        <f>#REF!</f>
        <v>#REF!</v>
      </c>
      <c r="G77" s="20" t="e">
        <f>#REF!</f>
        <v>#REF!</v>
      </c>
      <c r="H77" s="20" t="e">
        <f>#REF!</f>
        <v>#REF!</v>
      </c>
      <c r="I77" s="20" t="e">
        <f>#REF!</f>
        <v>#REF!</v>
      </c>
      <c r="J77" s="20" t="e">
        <f>#REF!</f>
        <v>#REF!</v>
      </c>
      <c r="K77" s="20" t="e">
        <f>#REF!</f>
        <v>#REF!</v>
      </c>
      <c r="L77" s="20" t="e">
        <f>#REF!</f>
        <v>#REF!</v>
      </c>
      <c r="M77" s="20" t="e">
        <f>#REF!</f>
        <v>#REF!</v>
      </c>
      <c r="N77" s="20" t="e">
        <f>#REF!</f>
        <v>#REF!</v>
      </c>
      <c r="O77" s="20" t="e">
        <f>#REF!</f>
        <v>#REF!</v>
      </c>
      <c r="P77" s="20" t="e">
        <f>#REF!</f>
        <v>#REF!</v>
      </c>
      <c r="Q77" s="20" t="e">
        <f>#REF!</f>
        <v>#REF!</v>
      </c>
      <c r="R77" s="20" t="e">
        <f>#REF!</f>
        <v>#REF!</v>
      </c>
      <c r="S77" s="20" t="e">
        <f>#REF!</f>
        <v>#REF!</v>
      </c>
      <c r="T77" s="20" t="e">
        <f>#REF!</f>
        <v>#REF!</v>
      </c>
      <c r="U77" s="20" t="e">
        <f>#REF!</f>
        <v>#REF!</v>
      </c>
      <c r="V77" s="20" t="e">
        <f>#REF!</f>
        <v>#REF!</v>
      </c>
      <c r="W77" s="20" t="e">
        <f>#REF!</f>
        <v>#REF!</v>
      </c>
      <c r="X77" s="20" t="e">
        <f>#REF!</f>
        <v>#REF!</v>
      </c>
      <c r="Y77" s="20" t="e">
        <f>#REF!</f>
        <v>#REF!</v>
      </c>
      <c r="Z77" s="20" t="e">
        <f>#REF!</f>
        <v>#REF!</v>
      </c>
      <c r="AA77" s="20" t="e">
        <f>#REF!</f>
        <v>#REF!</v>
      </c>
      <c r="AB77" s="21" t="e">
        <f>#REF!</f>
        <v>#REF!</v>
      </c>
      <c r="AC77" s="12" t="e">
        <f>+SUM(E77:AB77)*D77</f>
        <v>#REF!</v>
      </c>
    </row>
    <row r="78" spans="1:29" ht="15" x14ac:dyDescent="0.2">
      <c r="A78" s="189"/>
      <c r="B78" s="197"/>
      <c r="C78" s="22" t="s">
        <v>37</v>
      </c>
      <c r="D78" s="23" t="e">
        <f>D25</f>
        <v>#REF!</v>
      </c>
      <c r="E78" s="24" t="e">
        <f>#REF!</f>
        <v>#REF!</v>
      </c>
      <c r="F78" s="25" t="e">
        <f>#REF!</f>
        <v>#REF!</v>
      </c>
      <c r="G78" s="25" t="e">
        <f>#REF!</f>
        <v>#REF!</v>
      </c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 t="e">
        <f>#REF!</f>
        <v>#REF!</v>
      </c>
      <c r="O78" s="25" t="e">
        <f>#REF!</f>
        <v>#REF!</v>
      </c>
      <c r="P78" s="25" t="e">
        <f>#REF!</f>
        <v>#REF!</v>
      </c>
      <c r="Q78" s="25" t="e">
        <f>#REF!</f>
        <v>#REF!</v>
      </c>
      <c r="R78" s="25" t="e">
        <f>#REF!</f>
        <v>#REF!</v>
      </c>
      <c r="S78" s="25" t="e">
        <f>#REF!</f>
        <v>#REF!</v>
      </c>
      <c r="T78" s="25" t="e">
        <f>#REF!</f>
        <v>#REF!</v>
      </c>
      <c r="U78" s="25" t="e">
        <f>#REF!</f>
        <v>#REF!</v>
      </c>
      <c r="V78" s="25" t="e">
        <f>#REF!</f>
        <v>#REF!</v>
      </c>
      <c r="W78" s="25" t="e">
        <f>#REF!</f>
        <v>#REF!</v>
      </c>
      <c r="X78" s="25" t="e">
        <f>#REF!</f>
        <v>#REF!</v>
      </c>
      <c r="Y78" s="25" t="e">
        <f>#REF!</f>
        <v>#REF!</v>
      </c>
      <c r="Z78" s="25" t="e">
        <f>#REF!</f>
        <v>#REF!</v>
      </c>
      <c r="AA78" s="25" t="e">
        <f>#REF!</f>
        <v>#REF!</v>
      </c>
      <c r="AB78" s="26" t="e">
        <f>#REF!</f>
        <v>#REF!</v>
      </c>
      <c r="AC78" s="12" t="e">
        <f>+SUM(E78:AB78)*D78</f>
        <v>#REF!</v>
      </c>
    </row>
    <row r="79" spans="1:29" ht="15" thickBot="1" x14ac:dyDescent="0.25">
      <c r="A79" s="190"/>
      <c r="B79" s="198"/>
      <c r="C79" s="27" t="s">
        <v>34</v>
      </c>
      <c r="D79" s="28" t="e">
        <f>+SUM(D76:D78)</f>
        <v>#REF!</v>
      </c>
      <c r="E79" s="29" t="e">
        <f>SUMPRODUCT($D76:$D78,E76:E78)</f>
        <v>#REF!</v>
      </c>
      <c r="F79" s="29" t="e">
        <f t="shared" ref="F79:AB79" si="53">SUMPRODUCT($D76:$D78,F76:F78)</f>
        <v>#REF!</v>
      </c>
      <c r="G79" s="29" t="e">
        <f t="shared" si="53"/>
        <v>#REF!</v>
      </c>
      <c r="H79" s="29" t="e">
        <f t="shared" si="53"/>
        <v>#REF!</v>
      </c>
      <c r="I79" s="29" t="e">
        <f t="shared" si="53"/>
        <v>#REF!</v>
      </c>
      <c r="J79" s="29" t="e">
        <f t="shared" si="53"/>
        <v>#REF!</v>
      </c>
      <c r="K79" s="29" t="e">
        <f t="shared" si="53"/>
        <v>#REF!</v>
      </c>
      <c r="L79" s="29" t="e">
        <f t="shared" si="53"/>
        <v>#REF!</v>
      </c>
      <c r="M79" s="29" t="e">
        <f t="shared" si="53"/>
        <v>#REF!</v>
      </c>
      <c r="N79" s="29" t="e">
        <f t="shared" si="53"/>
        <v>#REF!</v>
      </c>
      <c r="O79" s="29" t="e">
        <f t="shared" si="53"/>
        <v>#REF!</v>
      </c>
      <c r="P79" s="29" t="e">
        <f t="shared" si="53"/>
        <v>#REF!</v>
      </c>
      <c r="Q79" s="29" t="e">
        <f t="shared" si="53"/>
        <v>#REF!</v>
      </c>
      <c r="R79" s="29" t="e">
        <f t="shared" si="53"/>
        <v>#REF!</v>
      </c>
      <c r="S79" s="29" t="e">
        <f t="shared" si="53"/>
        <v>#REF!</v>
      </c>
      <c r="T79" s="29" t="e">
        <f t="shared" si="53"/>
        <v>#REF!</v>
      </c>
      <c r="U79" s="29" t="e">
        <f t="shared" si="53"/>
        <v>#REF!</v>
      </c>
      <c r="V79" s="29" t="e">
        <f t="shared" si="53"/>
        <v>#REF!</v>
      </c>
      <c r="W79" s="29" t="e">
        <f t="shared" si="53"/>
        <v>#REF!</v>
      </c>
      <c r="X79" s="29" t="e">
        <f t="shared" si="53"/>
        <v>#REF!</v>
      </c>
      <c r="Y79" s="29" t="e">
        <f t="shared" si="53"/>
        <v>#REF!</v>
      </c>
      <c r="Z79" s="29" t="e">
        <f t="shared" si="53"/>
        <v>#REF!</v>
      </c>
      <c r="AA79" s="29" t="e">
        <f t="shared" si="53"/>
        <v>#REF!</v>
      </c>
      <c r="AB79" s="29" t="e">
        <f t="shared" si="53"/>
        <v>#REF!</v>
      </c>
      <c r="AC79" s="30" t="e">
        <f>+SUM(E79:AB79)</f>
        <v>#REF!</v>
      </c>
    </row>
    <row r="80" spans="1:29" ht="15" x14ac:dyDescent="0.2">
      <c r="A80" s="188" t="e">
        <f t="shared" ref="A80" si="54">A27</f>
        <v>#REF!</v>
      </c>
      <c r="B80" s="196"/>
      <c r="C80" s="13" t="s">
        <v>35</v>
      </c>
      <c r="D80" s="14" t="e">
        <f>+D27</f>
        <v>#REF!</v>
      </c>
      <c r="E80" s="10" t="e">
        <f>#REF!</f>
        <v>#REF!</v>
      </c>
      <c r="F80" s="15" t="e">
        <f>#REF!</f>
        <v>#REF!</v>
      </c>
      <c r="G80" s="15" t="e">
        <f>#REF!</f>
        <v>#REF!</v>
      </c>
      <c r="H80" s="15" t="e">
        <f>#REF!</f>
        <v>#REF!</v>
      </c>
      <c r="I80" s="15" t="e">
        <f>#REF!</f>
        <v>#REF!</v>
      </c>
      <c r="J80" s="15" t="e">
        <f>#REF!</f>
        <v>#REF!</v>
      </c>
      <c r="K80" s="15" t="e">
        <f>#REF!</f>
        <v>#REF!</v>
      </c>
      <c r="L80" s="15" t="e">
        <f>#REF!</f>
        <v>#REF!</v>
      </c>
      <c r="M80" s="15" t="e">
        <f>#REF!</f>
        <v>#REF!</v>
      </c>
      <c r="N80" s="15" t="e">
        <f>#REF!</f>
        <v>#REF!</v>
      </c>
      <c r="O80" s="15" t="e">
        <f>#REF!</f>
        <v>#REF!</v>
      </c>
      <c r="P80" s="15" t="e">
        <f>#REF!</f>
        <v>#REF!</v>
      </c>
      <c r="Q80" s="15" t="e">
        <f>#REF!</f>
        <v>#REF!</v>
      </c>
      <c r="R80" s="15" t="e">
        <f>#REF!</f>
        <v>#REF!</v>
      </c>
      <c r="S80" s="15" t="e">
        <f>#REF!</f>
        <v>#REF!</v>
      </c>
      <c r="T80" s="15" t="e">
        <f>#REF!</f>
        <v>#REF!</v>
      </c>
      <c r="U80" s="15" t="e">
        <f>#REF!</f>
        <v>#REF!</v>
      </c>
      <c r="V80" s="15" t="e">
        <f>#REF!</f>
        <v>#REF!</v>
      </c>
      <c r="W80" s="15" t="e">
        <f>#REF!</f>
        <v>#REF!</v>
      </c>
      <c r="X80" s="15" t="e">
        <f>#REF!</f>
        <v>#REF!</v>
      </c>
      <c r="Y80" s="15" t="e">
        <f>#REF!</f>
        <v>#REF!</v>
      </c>
      <c r="Z80" s="15" t="e">
        <f>#REF!</f>
        <v>#REF!</v>
      </c>
      <c r="AA80" s="15" t="e">
        <f>#REF!</f>
        <v>#REF!</v>
      </c>
      <c r="AB80" s="16" t="e">
        <f>#REF!</f>
        <v>#REF!</v>
      </c>
      <c r="AC80" s="12" t="e">
        <f>+SUM(E80:AB80)*D80</f>
        <v>#REF!</v>
      </c>
    </row>
    <row r="81" spans="1:29" ht="15" x14ac:dyDescent="0.2">
      <c r="A81" s="189"/>
      <c r="B81" s="197"/>
      <c r="C81" s="17" t="s">
        <v>36</v>
      </c>
      <c r="D81" s="18" t="e">
        <f>+D28</f>
        <v>#REF!</v>
      </c>
      <c r="E81" s="19" t="e">
        <f>#REF!</f>
        <v>#REF!</v>
      </c>
      <c r="F81" s="20" t="e">
        <f>#REF!</f>
        <v>#REF!</v>
      </c>
      <c r="G81" s="20" t="e">
        <f>#REF!</f>
        <v>#REF!</v>
      </c>
      <c r="H81" s="20" t="e">
        <f>#REF!</f>
        <v>#REF!</v>
      </c>
      <c r="I81" s="20" t="e">
        <f>#REF!</f>
        <v>#REF!</v>
      </c>
      <c r="J81" s="20" t="e">
        <f>#REF!</f>
        <v>#REF!</v>
      </c>
      <c r="K81" s="20" t="e">
        <f>#REF!</f>
        <v>#REF!</v>
      </c>
      <c r="L81" s="20" t="e">
        <f>#REF!</f>
        <v>#REF!</v>
      </c>
      <c r="M81" s="20" t="e">
        <f>#REF!</f>
        <v>#REF!</v>
      </c>
      <c r="N81" s="20" t="e">
        <f>#REF!</f>
        <v>#REF!</v>
      </c>
      <c r="O81" s="20" t="e">
        <f>#REF!</f>
        <v>#REF!</v>
      </c>
      <c r="P81" s="20" t="e">
        <f>#REF!</f>
        <v>#REF!</v>
      </c>
      <c r="Q81" s="20" t="e">
        <f>#REF!</f>
        <v>#REF!</v>
      </c>
      <c r="R81" s="20" t="e">
        <f>#REF!</f>
        <v>#REF!</v>
      </c>
      <c r="S81" s="20" t="e">
        <f>#REF!</f>
        <v>#REF!</v>
      </c>
      <c r="T81" s="20" t="e">
        <f>#REF!</f>
        <v>#REF!</v>
      </c>
      <c r="U81" s="20" t="e">
        <f>#REF!</f>
        <v>#REF!</v>
      </c>
      <c r="V81" s="20" t="e">
        <f>#REF!</f>
        <v>#REF!</v>
      </c>
      <c r="W81" s="20" t="e">
        <f>#REF!</f>
        <v>#REF!</v>
      </c>
      <c r="X81" s="20" t="e">
        <f>#REF!</f>
        <v>#REF!</v>
      </c>
      <c r="Y81" s="20" t="e">
        <f>#REF!</f>
        <v>#REF!</v>
      </c>
      <c r="Z81" s="20" t="e">
        <f>#REF!</f>
        <v>#REF!</v>
      </c>
      <c r="AA81" s="20" t="e">
        <f>#REF!</f>
        <v>#REF!</v>
      </c>
      <c r="AB81" s="21" t="e">
        <f>#REF!</f>
        <v>#REF!</v>
      </c>
      <c r="AC81" s="12" t="e">
        <f>+SUM(E81:AB81)*D81</f>
        <v>#REF!</v>
      </c>
    </row>
    <row r="82" spans="1:29" ht="15" x14ac:dyDescent="0.2">
      <c r="A82" s="189"/>
      <c r="B82" s="197"/>
      <c r="C82" s="22" t="s">
        <v>37</v>
      </c>
      <c r="D82" s="23" t="e">
        <f>+D29</f>
        <v>#REF!</v>
      </c>
      <c r="E82" s="24" t="e">
        <f>#REF!</f>
        <v>#REF!</v>
      </c>
      <c r="F82" s="25" t="e">
        <f>#REF!</f>
        <v>#REF!</v>
      </c>
      <c r="G82" s="25" t="e">
        <f>#REF!</f>
        <v>#REF!</v>
      </c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 t="e">
        <f>#REF!</f>
        <v>#REF!</v>
      </c>
      <c r="O82" s="25" t="e">
        <f>#REF!</f>
        <v>#REF!</v>
      </c>
      <c r="P82" s="25" t="e">
        <f>#REF!</f>
        <v>#REF!</v>
      </c>
      <c r="Q82" s="25" t="e">
        <f>#REF!</f>
        <v>#REF!</v>
      </c>
      <c r="R82" s="25" t="e">
        <f>#REF!</f>
        <v>#REF!</v>
      </c>
      <c r="S82" s="25" t="e">
        <f>#REF!</f>
        <v>#REF!</v>
      </c>
      <c r="T82" s="25" t="e">
        <f>#REF!</f>
        <v>#REF!</v>
      </c>
      <c r="U82" s="25" t="e">
        <f>#REF!</f>
        <v>#REF!</v>
      </c>
      <c r="V82" s="25" t="e">
        <f>#REF!</f>
        <v>#REF!</v>
      </c>
      <c r="W82" s="25" t="e">
        <f>#REF!</f>
        <v>#REF!</v>
      </c>
      <c r="X82" s="25" t="e">
        <f>#REF!</f>
        <v>#REF!</v>
      </c>
      <c r="Y82" s="25" t="e">
        <f>#REF!</f>
        <v>#REF!</v>
      </c>
      <c r="Z82" s="25" t="e">
        <f>#REF!</f>
        <v>#REF!</v>
      </c>
      <c r="AA82" s="25" t="e">
        <f>#REF!</f>
        <v>#REF!</v>
      </c>
      <c r="AB82" s="26" t="e">
        <f>#REF!</f>
        <v>#REF!</v>
      </c>
      <c r="AC82" s="12" t="e">
        <f>+SUM(E82:AB82)*D82</f>
        <v>#REF!</v>
      </c>
    </row>
    <row r="83" spans="1:29" ht="15" thickBot="1" x14ac:dyDescent="0.25">
      <c r="A83" s="190"/>
      <c r="B83" s="198"/>
      <c r="C83" s="27" t="s">
        <v>34</v>
      </c>
      <c r="D83" s="28" t="e">
        <f>+SUM(D80:D82)</f>
        <v>#REF!</v>
      </c>
      <c r="E83" s="29" t="e">
        <f>SUMPRODUCT($D80:$D82,E80:E82)</f>
        <v>#REF!</v>
      </c>
      <c r="F83" s="29" t="e">
        <f t="shared" ref="F83:AB83" si="55">SUMPRODUCT($D80:$D82,F80:F82)</f>
        <v>#REF!</v>
      </c>
      <c r="G83" s="29" t="e">
        <f t="shared" si="55"/>
        <v>#REF!</v>
      </c>
      <c r="H83" s="29" t="e">
        <f t="shared" si="55"/>
        <v>#REF!</v>
      </c>
      <c r="I83" s="29" t="e">
        <f t="shared" si="55"/>
        <v>#REF!</v>
      </c>
      <c r="J83" s="29" t="e">
        <f t="shared" si="55"/>
        <v>#REF!</v>
      </c>
      <c r="K83" s="29" t="e">
        <f t="shared" si="55"/>
        <v>#REF!</v>
      </c>
      <c r="L83" s="29" t="e">
        <f t="shared" si="55"/>
        <v>#REF!</v>
      </c>
      <c r="M83" s="29" t="e">
        <f t="shared" si="55"/>
        <v>#REF!</v>
      </c>
      <c r="N83" s="29" t="e">
        <f t="shared" si="55"/>
        <v>#REF!</v>
      </c>
      <c r="O83" s="29" t="e">
        <f t="shared" si="55"/>
        <v>#REF!</v>
      </c>
      <c r="P83" s="29" t="e">
        <f t="shared" si="55"/>
        <v>#REF!</v>
      </c>
      <c r="Q83" s="29" t="e">
        <f t="shared" si="55"/>
        <v>#REF!</v>
      </c>
      <c r="R83" s="29" t="e">
        <f t="shared" si="55"/>
        <v>#REF!</v>
      </c>
      <c r="S83" s="29" t="e">
        <f t="shared" si="55"/>
        <v>#REF!</v>
      </c>
      <c r="T83" s="29" t="e">
        <f t="shared" si="55"/>
        <v>#REF!</v>
      </c>
      <c r="U83" s="29" t="e">
        <f t="shared" si="55"/>
        <v>#REF!</v>
      </c>
      <c r="V83" s="29" t="e">
        <f t="shared" si="55"/>
        <v>#REF!</v>
      </c>
      <c r="W83" s="29" t="e">
        <f t="shared" si="55"/>
        <v>#REF!</v>
      </c>
      <c r="X83" s="29" t="e">
        <f t="shared" si="55"/>
        <v>#REF!</v>
      </c>
      <c r="Y83" s="29" t="e">
        <f t="shared" si="55"/>
        <v>#REF!</v>
      </c>
      <c r="Z83" s="29" t="e">
        <f t="shared" si="55"/>
        <v>#REF!</v>
      </c>
      <c r="AA83" s="29" t="e">
        <f t="shared" si="55"/>
        <v>#REF!</v>
      </c>
      <c r="AB83" s="29" t="e">
        <f t="shared" si="55"/>
        <v>#REF!</v>
      </c>
      <c r="AC83" s="30" t="e">
        <f>+SUM(E83:AB83)</f>
        <v>#REF!</v>
      </c>
    </row>
    <row r="84" spans="1:29" ht="15" x14ac:dyDescent="0.2">
      <c r="A84" s="188" t="e">
        <f t="shared" ref="A84" si="56">A31</f>
        <v>#REF!</v>
      </c>
      <c r="B84" s="197"/>
      <c r="C84" s="13" t="s">
        <v>35</v>
      </c>
      <c r="D84" s="14" t="e">
        <f>+D31</f>
        <v>#REF!</v>
      </c>
      <c r="E84" s="10" t="e">
        <f>#REF!</f>
        <v>#REF!</v>
      </c>
      <c r="F84" s="15" t="e">
        <f>#REF!</f>
        <v>#REF!</v>
      </c>
      <c r="G84" s="15" t="e">
        <f>#REF!</f>
        <v>#REF!</v>
      </c>
      <c r="H84" s="15" t="e">
        <f>#REF!</f>
        <v>#REF!</v>
      </c>
      <c r="I84" s="15" t="e">
        <f>#REF!</f>
        <v>#REF!</v>
      </c>
      <c r="J84" s="15" t="e">
        <f>#REF!</f>
        <v>#REF!</v>
      </c>
      <c r="K84" s="15" t="e">
        <f>#REF!</f>
        <v>#REF!</v>
      </c>
      <c r="L84" s="15" t="e">
        <f>#REF!</f>
        <v>#REF!</v>
      </c>
      <c r="M84" s="15" t="e">
        <f>#REF!</f>
        <v>#REF!</v>
      </c>
      <c r="N84" s="15" t="e">
        <f>#REF!</f>
        <v>#REF!</v>
      </c>
      <c r="O84" s="15" t="e">
        <f>#REF!</f>
        <v>#REF!</v>
      </c>
      <c r="P84" s="15" t="e">
        <f>#REF!</f>
        <v>#REF!</v>
      </c>
      <c r="Q84" s="15" t="e">
        <f>#REF!</f>
        <v>#REF!</v>
      </c>
      <c r="R84" s="15" t="e">
        <f>#REF!</f>
        <v>#REF!</v>
      </c>
      <c r="S84" s="15" t="e">
        <f>#REF!</f>
        <v>#REF!</v>
      </c>
      <c r="T84" s="15" t="e">
        <f>#REF!</f>
        <v>#REF!</v>
      </c>
      <c r="U84" s="15" t="e">
        <f>#REF!</f>
        <v>#REF!</v>
      </c>
      <c r="V84" s="15" t="e">
        <f>#REF!</f>
        <v>#REF!</v>
      </c>
      <c r="W84" s="15" t="e">
        <f>#REF!</f>
        <v>#REF!</v>
      </c>
      <c r="X84" s="15" t="e">
        <f>#REF!</f>
        <v>#REF!</v>
      </c>
      <c r="Y84" s="15" t="e">
        <f>#REF!</f>
        <v>#REF!</v>
      </c>
      <c r="Z84" s="15" t="e">
        <f>#REF!</f>
        <v>#REF!</v>
      </c>
      <c r="AA84" s="15" t="e">
        <f>#REF!</f>
        <v>#REF!</v>
      </c>
      <c r="AB84" s="16" t="e">
        <f>#REF!</f>
        <v>#REF!</v>
      </c>
      <c r="AC84" s="12" t="e">
        <f>+SUM(E84:AB84)*D84</f>
        <v>#REF!</v>
      </c>
    </row>
    <row r="85" spans="1:29" ht="15" x14ac:dyDescent="0.2">
      <c r="A85" s="189"/>
      <c r="B85" s="197"/>
      <c r="C85" s="17" t="s">
        <v>36</v>
      </c>
      <c r="D85" s="18" t="e">
        <f>+D32</f>
        <v>#REF!</v>
      </c>
      <c r="E85" s="19" t="e">
        <f>#REF!</f>
        <v>#REF!</v>
      </c>
      <c r="F85" s="20" t="e">
        <f>#REF!</f>
        <v>#REF!</v>
      </c>
      <c r="G85" s="20" t="e">
        <f>#REF!</f>
        <v>#REF!</v>
      </c>
      <c r="H85" s="20" t="e">
        <f>#REF!</f>
        <v>#REF!</v>
      </c>
      <c r="I85" s="20" t="e">
        <f>#REF!</f>
        <v>#REF!</v>
      </c>
      <c r="J85" s="20" t="e">
        <f>#REF!</f>
        <v>#REF!</v>
      </c>
      <c r="K85" s="20" t="e">
        <f>#REF!</f>
        <v>#REF!</v>
      </c>
      <c r="L85" s="20" t="e">
        <f>#REF!</f>
        <v>#REF!</v>
      </c>
      <c r="M85" s="20" t="e">
        <f>#REF!</f>
        <v>#REF!</v>
      </c>
      <c r="N85" s="20" t="e">
        <f>#REF!</f>
        <v>#REF!</v>
      </c>
      <c r="O85" s="20" t="e">
        <f>#REF!</f>
        <v>#REF!</v>
      </c>
      <c r="P85" s="20" t="e">
        <f>#REF!</f>
        <v>#REF!</v>
      </c>
      <c r="Q85" s="20" t="e">
        <f>#REF!</f>
        <v>#REF!</v>
      </c>
      <c r="R85" s="20" t="e">
        <f>#REF!</f>
        <v>#REF!</v>
      </c>
      <c r="S85" s="20" t="e">
        <f>#REF!</f>
        <v>#REF!</v>
      </c>
      <c r="T85" s="20" t="e">
        <f>#REF!</f>
        <v>#REF!</v>
      </c>
      <c r="U85" s="20" t="e">
        <f>#REF!</f>
        <v>#REF!</v>
      </c>
      <c r="V85" s="20" t="e">
        <f>#REF!</f>
        <v>#REF!</v>
      </c>
      <c r="W85" s="20" t="e">
        <f>#REF!</f>
        <v>#REF!</v>
      </c>
      <c r="X85" s="20" t="e">
        <f>#REF!</f>
        <v>#REF!</v>
      </c>
      <c r="Y85" s="20" t="e">
        <f>#REF!</f>
        <v>#REF!</v>
      </c>
      <c r="Z85" s="20" t="e">
        <f>#REF!</f>
        <v>#REF!</v>
      </c>
      <c r="AA85" s="20" t="e">
        <f>#REF!</f>
        <v>#REF!</v>
      </c>
      <c r="AB85" s="21" t="e">
        <f>#REF!</f>
        <v>#REF!</v>
      </c>
      <c r="AC85" s="12" t="e">
        <f>+SUM(E85:AB85)*D85</f>
        <v>#REF!</v>
      </c>
    </row>
    <row r="86" spans="1:29" ht="15" x14ac:dyDescent="0.2">
      <c r="A86" s="189"/>
      <c r="B86" s="197"/>
      <c r="C86" s="22" t="s">
        <v>37</v>
      </c>
      <c r="D86" s="23" t="e">
        <f>+D33</f>
        <v>#REF!</v>
      </c>
      <c r="E86" s="24" t="e">
        <f>#REF!</f>
        <v>#REF!</v>
      </c>
      <c r="F86" s="25" t="e">
        <f>#REF!</f>
        <v>#REF!</v>
      </c>
      <c r="G86" s="25" t="e">
        <f>#REF!</f>
        <v>#REF!</v>
      </c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 t="e">
        <f>#REF!</f>
        <v>#REF!</v>
      </c>
      <c r="O86" s="25" t="e">
        <f>#REF!</f>
        <v>#REF!</v>
      </c>
      <c r="P86" s="25" t="e">
        <f>#REF!</f>
        <v>#REF!</v>
      </c>
      <c r="Q86" s="25" t="e">
        <f>#REF!</f>
        <v>#REF!</v>
      </c>
      <c r="R86" s="25" t="e">
        <f>#REF!</f>
        <v>#REF!</v>
      </c>
      <c r="S86" s="25" t="e">
        <f>#REF!</f>
        <v>#REF!</v>
      </c>
      <c r="T86" s="25" t="e">
        <f>#REF!</f>
        <v>#REF!</v>
      </c>
      <c r="U86" s="25" t="e">
        <f>#REF!</f>
        <v>#REF!</v>
      </c>
      <c r="V86" s="25" t="e">
        <f>#REF!</f>
        <v>#REF!</v>
      </c>
      <c r="W86" s="25" t="e">
        <f>#REF!</f>
        <v>#REF!</v>
      </c>
      <c r="X86" s="25" t="e">
        <f>#REF!</f>
        <v>#REF!</v>
      </c>
      <c r="Y86" s="25" t="e">
        <f>#REF!</f>
        <v>#REF!</v>
      </c>
      <c r="Z86" s="25" t="e">
        <f>#REF!</f>
        <v>#REF!</v>
      </c>
      <c r="AA86" s="25" t="e">
        <f>#REF!</f>
        <v>#REF!</v>
      </c>
      <c r="AB86" s="26" t="e">
        <f>#REF!</f>
        <v>#REF!</v>
      </c>
      <c r="AC86" s="12" t="e">
        <f>+SUM(E86:AB86)*D86</f>
        <v>#REF!</v>
      </c>
    </row>
    <row r="87" spans="1:29" ht="15" thickBot="1" x14ac:dyDescent="0.25">
      <c r="A87" s="190"/>
      <c r="B87" s="198"/>
      <c r="C87" s="27" t="s">
        <v>34</v>
      </c>
      <c r="D87" s="28" t="e">
        <f>+SUM(D84:D86)</f>
        <v>#REF!</v>
      </c>
      <c r="E87" s="29" t="e">
        <f>SUMPRODUCT($D84:$D86,E84:E86)</f>
        <v>#REF!</v>
      </c>
      <c r="F87" s="29" t="e">
        <f t="shared" ref="F87" si="57">SUMPRODUCT($D84:$D86,F84:F86)</f>
        <v>#REF!</v>
      </c>
      <c r="G87" s="29" t="e">
        <f t="shared" ref="G87" si="58">SUMPRODUCT($D84:$D86,G84:G86)</f>
        <v>#REF!</v>
      </c>
      <c r="H87" s="29" t="e">
        <f t="shared" ref="H87" si="59">SUMPRODUCT($D84:$D86,H84:H86)</f>
        <v>#REF!</v>
      </c>
      <c r="I87" s="29" t="e">
        <f t="shared" ref="I87" si="60">SUMPRODUCT($D84:$D86,I84:I86)</f>
        <v>#REF!</v>
      </c>
      <c r="J87" s="29" t="e">
        <f t="shared" ref="J87" si="61">SUMPRODUCT($D84:$D86,J84:J86)</f>
        <v>#REF!</v>
      </c>
      <c r="K87" s="29" t="e">
        <f t="shared" ref="K87" si="62">SUMPRODUCT($D84:$D86,K84:K86)</f>
        <v>#REF!</v>
      </c>
      <c r="L87" s="29" t="e">
        <f t="shared" ref="L87" si="63">SUMPRODUCT($D84:$D86,L84:L86)</f>
        <v>#REF!</v>
      </c>
      <c r="M87" s="29" t="e">
        <f t="shared" ref="M87" si="64">SUMPRODUCT($D84:$D86,M84:M86)</f>
        <v>#REF!</v>
      </c>
      <c r="N87" s="29" t="e">
        <f t="shared" ref="N87" si="65">SUMPRODUCT($D84:$D86,N84:N86)</f>
        <v>#REF!</v>
      </c>
      <c r="O87" s="29" t="e">
        <f t="shared" ref="O87" si="66">SUMPRODUCT($D84:$D86,O84:O86)</f>
        <v>#REF!</v>
      </c>
      <c r="P87" s="29" t="e">
        <f t="shared" ref="P87" si="67">SUMPRODUCT($D84:$D86,P84:P86)</f>
        <v>#REF!</v>
      </c>
      <c r="Q87" s="29" t="e">
        <f t="shared" ref="Q87" si="68">SUMPRODUCT($D84:$D86,Q84:Q86)</f>
        <v>#REF!</v>
      </c>
      <c r="R87" s="29" t="e">
        <f t="shared" ref="R87" si="69">SUMPRODUCT($D84:$D86,R84:R86)</f>
        <v>#REF!</v>
      </c>
      <c r="S87" s="29" t="e">
        <f t="shared" ref="S87" si="70">SUMPRODUCT($D84:$D86,S84:S86)</f>
        <v>#REF!</v>
      </c>
      <c r="T87" s="29" t="e">
        <f t="shared" ref="T87" si="71">SUMPRODUCT($D84:$D86,T84:T86)</f>
        <v>#REF!</v>
      </c>
      <c r="U87" s="29" t="e">
        <f t="shared" ref="U87" si="72">SUMPRODUCT($D84:$D86,U84:U86)</f>
        <v>#REF!</v>
      </c>
      <c r="V87" s="29" t="e">
        <f t="shared" ref="V87" si="73">SUMPRODUCT($D84:$D86,V84:V86)</f>
        <v>#REF!</v>
      </c>
      <c r="W87" s="29" t="e">
        <f t="shared" ref="W87" si="74">SUMPRODUCT($D84:$D86,W84:W86)</f>
        <v>#REF!</v>
      </c>
      <c r="X87" s="29" t="e">
        <f t="shared" ref="X87" si="75">SUMPRODUCT($D84:$D86,X84:X86)</f>
        <v>#REF!</v>
      </c>
      <c r="Y87" s="29" t="e">
        <f t="shared" ref="Y87" si="76">SUMPRODUCT($D84:$D86,Y84:Y86)</f>
        <v>#REF!</v>
      </c>
      <c r="Z87" s="29" t="e">
        <f t="shared" ref="Z87" si="77">SUMPRODUCT($D84:$D86,Z84:Z86)</f>
        <v>#REF!</v>
      </c>
      <c r="AA87" s="29" t="e">
        <f t="shared" ref="AA87" si="78">SUMPRODUCT($D84:$D86,AA84:AA86)</f>
        <v>#REF!</v>
      </c>
      <c r="AB87" s="29" t="e">
        <f t="shared" ref="AB87" si="79">SUMPRODUCT($D84:$D86,AB84:AB86)</f>
        <v>#REF!</v>
      </c>
      <c r="AC87" s="30" t="e">
        <f>+SUM(E87:AB87)</f>
        <v>#REF!</v>
      </c>
    </row>
    <row r="88" spans="1:29" ht="15" x14ac:dyDescent="0.2">
      <c r="A88" s="188" t="e">
        <f t="shared" ref="A88" si="80">A35</f>
        <v>#REF!</v>
      </c>
      <c r="B88" s="196"/>
      <c r="C88" s="13" t="s">
        <v>35</v>
      </c>
      <c r="D88" s="14" t="e">
        <f>+D35</f>
        <v>#REF!</v>
      </c>
      <c r="E88" s="10" t="e">
        <f>#REF!</f>
        <v>#REF!</v>
      </c>
      <c r="F88" s="15" t="e">
        <f>#REF!</f>
        <v>#REF!</v>
      </c>
      <c r="G88" s="15" t="e">
        <f>#REF!</f>
        <v>#REF!</v>
      </c>
      <c r="H88" s="15" t="e">
        <f>#REF!</f>
        <v>#REF!</v>
      </c>
      <c r="I88" s="15" t="e">
        <f>#REF!</f>
        <v>#REF!</v>
      </c>
      <c r="J88" s="15" t="e">
        <f>#REF!</f>
        <v>#REF!</v>
      </c>
      <c r="K88" s="15" t="e">
        <f>#REF!</f>
        <v>#REF!</v>
      </c>
      <c r="L88" s="15" t="e">
        <f>#REF!</f>
        <v>#REF!</v>
      </c>
      <c r="M88" s="15" t="e">
        <f>#REF!</f>
        <v>#REF!</v>
      </c>
      <c r="N88" s="15" t="e">
        <f>#REF!</f>
        <v>#REF!</v>
      </c>
      <c r="O88" s="15" t="e">
        <f>#REF!</f>
        <v>#REF!</v>
      </c>
      <c r="P88" s="15" t="e">
        <f>#REF!</f>
        <v>#REF!</v>
      </c>
      <c r="Q88" s="15" t="e">
        <f>#REF!</f>
        <v>#REF!</v>
      </c>
      <c r="R88" s="15" t="e">
        <f>#REF!</f>
        <v>#REF!</v>
      </c>
      <c r="S88" s="15" t="e">
        <f>#REF!</f>
        <v>#REF!</v>
      </c>
      <c r="T88" s="15" t="e">
        <f>#REF!</f>
        <v>#REF!</v>
      </c>
      <c r="U88" s="15" t="e">
        <f>#REF!</f>
        <v>#REF!</v>
      </c>
      <c r="V88" s="15" t="e">
        <f>#REF!</f>
        <v>#REF!</v>
      </c>
      <c r="W88" s="15" t="e">
        <f>#REF!</f>
        <v>#REF!</v>
      </c>
      <c r="X88" s="15" t="e">
        <f>#REF!</f>
        <v>#REF!</v>
      </c>
      <c r="Y88" s="15" t="e">
        <f>#REF!</f>
        <v>#REF!</v>
      </c>
      <c r="Z88" s="15" t="e">
        <f>#REF!</f>
        <v>#REF!</v>
      </c>
      <c r="AA88" s="15" t="e">
        <f>#REF!</f>
        <v>#REF!</v>
      </c>
      <c r="AB88" s="16" t="e">
        <f>#REF!</f>
        <v>#REF!</v>
      </c>
      <c r="AC88" s="12" t="e">
        <f>+SUM(E88:AB88)*D88</f>
        <v>#REF!</v>
      </c>
    </row>
    <row r="89" spans="1:29" ht="15" x14ac:dyDescent="0.2">
      <c r="A89" s="189"/>
      <c r="B89" s="197"/>
      <c r="C89" s="17" t="s">
        <v>36</v>
      </c>
      <c r="D89" s="18" t="e">
        <f>+D36</f>
        <v>#REF!</v>
      </c>
      <c r="E89" s="19" t="e">
        <f>#REF!</f>
        <v>#REF!</v>
      </c>
      <c r="F89" s="20" t="e">
        <f>#REF!</f>
        <v>#REF!</v>
      </c>
      <c r="G89" s="20" t="e">
        <f>#REF!</f>
        <v>#REF!</v>
      </c>
      <c r="H89" s="20" t="e">
        <f>#REF!</f>
        <v>#REF!</v>
      </c>
      <c r="I89" s="20" t="e">
        <f>#REF!</f>
        <v>#REF!</v>
      </c>
      <c r="J89" s="20" t="e">
        <f>#REF!</f>
        <v>#REF!</v>
      </c>
      <c r="K89" s="20" t="e">
        <f>#REF!</f>
        <v>#REF!</v>
      </c>
      <c r="L89" s="20" t="e">
        <f>#REF!</f>
        <v>#REF!</v>
      </c>
      <c r="M89" s="20" t="e">
        <f>#REF!</f>
        <v>#REF!</v>
      </c>
      <c r="N89" s="20" t="e">
        <f>#REF!</f>
        <v>#REF!</v>
      </c>
      <c r="O89" s="20" t="e">
        <f>#REF!</f>
        <v>#REF!</v>
      </c>
      <c r="P89" s="20" t="e">
        <f>#REF!</f>
        <v>#REF!</v>
      </c>
      <c r="Q89" s="20" t="e">
        <f>#REF!</f>
        <v>#REF!</v>
      </c>
      <c r="R89" s="20" t="e">
        <f>#REF!</f>
        <v>#REF!</v>
      </c>
      <c r="S89" s="20" t="e">
        <f>#REF!</f>
        <v>#REF!</v>
      </c>
      <c r="T89" s="20" t="e">
        <f>#REF!</f>
        <v>#REF!</v>
      </c>
      <c r="U89" s="20" t="e">
        <f>#REF!</f>
        <v>#REF!</v>
      </c>
      <c r="V89" s="20" t="e">
        <f>#REF!</f>
        <v>#REF!</v>
      </c>
      <c r="W89" s="20" t="e">
        <f>#REF!</f>
        <v>#REF!</v>
      </c>
      <c r="X89" s="20" t="e">
        <f>#REF!</f>
        <v>#REF!</v>
      </c>
      <c r="Y89" s="20" t="e">
        <f>#REF!</f>
        <v>#REF!</v>
      </c>
      <c r="Z89" s="20" t="e">
        <f>#REF!</f>
        <v>#REF!</v>
      </c>
      <c r="AA89" s="20" t="e">
        <f>#REF!</f>
        <v>#REF!</v>
      </c>
      <c r="AB89" s="21" t="e">
        <f>#REF!</f>
        <v>#REF!</v>
      </c>
      <c r="AC89" s="12" t="e">
        <f>+SUM(E89:AB89)*D89</f>
        <v>#REF!</v>
      </c>
    </row>
    <row r="90" spans="1:29" ht="15" x14ac:dyDescent="0.2">
      <c r="A90" s="189"/>
      <c r="B90" s="197"/>
      <c r="C90" s="22" t="s">
        <v>37</v>
      </c>
      <c r="D90" s="23" t="e">
        <f>+D37</f>
        <v>#REF!</v>
      </c>
      <c r="E90" s="24" t="e">
        <f>#REF!</f>
        <v>#REF!</v>
      </c>
      <c r="F90" s="25" t="e">
        <f>#REF!</f>
        <v>#REF!</v>
      </c>
      <c r="G90" s="25" t="e">
        <f>#REF!</f>
        <v>#REF!</v>
      </c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 t="e">
        <f>#REF!</f>
        <v>#REF!</v>
      </c>
      <c r="O90" s="25" t="e">
        <f>#REF!</f>
        <v>#REF!</v>
      </c>
      <c r="P90" s="25" t="e">
        <f>#REF!</f>
        <v>#REF!</v>
      </c>
      <c r="Q90" s="25" t="e">
        <f>#REF!</f>
        <v>#REF!</v>
      </c>
      <c r="R90" s="25" t="e">
        <f>#REF!</f>
        <v>#REF!</v>
      </c>
      <c r="S90" s="25" t="e">
        <f>#REF!</f>
        <v>#REF!</v>
      </c>
      <c r="T90" s="25" t="e">
        <f>#REF!</f>
        <v>#REF!</v>
      </c>
      <c r="U90" s="25" t="e">
        <f>#REF!</f>
        <v>#REF!</v>
      </c>
      <c r="V90" s="25" t="e">
        <f>#REF!</f>
        <v>#REF!</v>
      </c>
      <c r="W90" s="25" t="e">
        <f>#REF!</f>
        <v>#REF!</v>
      </c>
      <c r="X90" s="25" t="e">
        <f>#REF!</f>
        <v>#REF!</v>
      </c>
      <c r="Y90" s="25" t="e">
        <f>#REF!</f>
        <v>#REF!</v>
      </c>
      <c r="Z90" s="25" t="e">
        <f>#REF!</f>
        <v>#REF!</v>
      </c>
      <c r="AA90" s="25" t="e">
        <f>#REF!</f>
        <v>#REF!</v>
      </c>
      <c r="AB90" s="26" t="e">
        <f>#REF!</f>
        <v>#REF!</v>
      </c>
      <c r="AC90" s="12" t="e">
        <f>+SUM(E90:AB90)*D90</f>
        <v>#REF!</v>
      </c>
    </row>
    <row r="91" spans="1:29" ht="15" thickBot="1" x14ac:dyDescent="0.25">
      <c r="A91" s="190"/>
      <c r="B91" s="198"/>
      <c r="C91" s="27" t="s">
        <v>34</v>
      </c>
      <c r="D91" s="28" t="e">
        <f>+SUM(D88:D90)</f>
        <v>#REF!</v>
      </c>
      <c r="E91" s="29" t="e">
        <f>SUMPRODUCT($D88:$D90,E88:E90)</f>
        <v>#REF!</v>
      </c>
      <c r="F91" s="29" t="e">
        <f t="shared" ref="F91" si="81">SUMPRODUCT($D88:$D90,F88:F90)</f>
        <v>#REF!</v>
      </c>
      <c r="G91" s="29" t="e">
        <f t="shared" ref="G91" si="82">SUMPRODUCT($D88:$D90,G88:G90)</f>
        <v>#REF!</v>
      </c>
      <c r="H91" s="29" t="e">
        <f t="shared" ref="H91" si="83">SUMPRODUCT($D88:$D90,H88:H90)</f>
        <v>#REF!</v>
      </c>
      <c r="I91" s="29" t="e">
        <f t="shared" ref="I91" si="84">SUMPRODUCT($D88:$D90,I88:I90)</f>
        <v>#REF!</v>
      </c>
      <c r="J91" s="29" t="e">
        <f t="shared" ref="J91" si="85">SUMPRODUCT($D88:$D90,J88:J90)</f>
        <v>#REF!</v>
      </c>
      <c r="K91" s="29" t="e">
        <f t="shared" ref="K91" si="86">SUMPRODUCT($D88:$D90,K88:K90)</f>
        <v>#REF!</v>
      </c>
      <c r="L91" s="29" t="e">
        <f t="shared" ref="L91" si="87">SUMPRODUCT($D88:$D90,L88:L90)</f>
        <v>#REF!</v>
      </c>
      <c r="M91" s="29" t="e">
        <f t="shared" ref="M91" si="88">SUMPRODUCT($D88:$D90,M88:M90)</f>
        <v>#REF!</v>
      </c>
      <c r="N91" s="29" t="e">
        <f t="shared" ref="N91" si="89">SUMPRODUCT($D88:$D90,N88:N90)</f>
        <v>#REF!</v>
      </c>
      <c r="O91" s="29" t="e">
        <f t="shared" ref="O91" si="90">SUMPRODUCT($D88:$D90,O88:O90)</f>
        <v>#REF!</v>
      </c>
      <c r="P91" s="29" t="e">
        <f t="shared" ref="P91" si="91">SUMPRODUCT($D88:$D90,P88:P90)</f>
        <v>#REF!</v>
      </c>
      <c r="Q91" s="29" t="e">
        <f t="shared" ref="Q91" si="92">SUMPRODUCT($D88:$D90,Q88:Q90)</f>
        <v>#REF!</v>
      </c>
      <c r="R91" s="29" t="e">
        <f t="shared" ref="R91" si="93">SUMPRODUCT($D88:$D90,R88:R90)</f>
        <v>#REF!</v>
      </c>
      <c r="S91" s="29" t="e">
        <f t="shared" ref="S91" si="94">SUMPRODUCT($D88:$D90,S88:S90)</f>
        <v>#REF!</v>
      </c>
      <c r="T91" s="29" t="e">
        <f t="shared" ref="T91" si="95">SUMPRODUCT($D88:$D90,T88:T90)</f>
        <v>#REF!</v>
      </c>
      <c r="U91" s="29" t="e">
        <f t="shared" ref="U91" si="96">SUMPRODUCT($D88:$D90,U88:U90)</f>
        <v>#REF!</v>
      </c>
      <c r="V91" s="29" t="e">
        <f t="shared" ref="V91" si="97">SUMPRODUCT($D88:$D90,V88:V90)</f>
        <v>#REF!</v>
      </c>
      <c r="W91" s="29" t="e">
        <f t="shared" ref="W91" si="98">SUMPRODUCT($D88:$D90,W88:W90)</f>
        <v>#REF!</v>
      </c>
      <c r="X91" s="29" t="e">
        <f t="shared" ref="X91" si="99">SUMPRODUCT($D88:$D90,X88:X90)</f>
        <v>#REF!</v>
      </c>
      <c r="Y91" s="29" t="e">
        <f t="shared" ref="Y91" si="100">SUMPRODUCT($D88:$D90,Y88:Y90)</f>
        <v>#REF!</v>
      </c>
      <c r="Z91" s="29" t="e">
        <f t="shared" ref="Z91" si="101">SUMPRODUCT($D88:$D90,Z88:Z90)</f>
        <v>#REF!</v>
      </c>
      <c r="AA91" s="29" t="e">
        <f t="shared" ref="AA91" si="102">SUMPRODUCT($D88:$D90,AA88:AA90)</f>
        <v>#REF!</v>
      </c>
      <c r="AB91" s="29" t="e">
        <f t="shared" ref="AB91" si="103">SUMPRODUCT($D88:$D90,AB88:AB90)</f>
        <v>#REF!</v>
      </c>
      <c r="AC91" s="30" t="e">
        <f>+SUM(E91:AB91)</f>
        <v>#REF!</v>
      </c>
    </row>
    <row r="92" spans="1:29" ht="15" x14ac:dyDescent="0.2">
      <c r="A92" s="188" t="e">
        <f t="shared" ref="A92" si="104">A39</f>
        <v>#REF!</v>
      </c>
      <c r="B92" s="196"/>
      <c r="C92" s="13" t="s">
        <v>35</v>
      </c>
      <c r="D92" s="14" t="e">
        <f>+D39</f>
        <v>#REF!</v>
      </c>
      <c r="E92" s="10" t="e">
        <f>#REF!</f>
        <v>#REF!</v>
      </c>
      <c r="F92" s="15" t="e">
        <f>#REF!</f>
        <v>#REF!</v>
      </c>
      <c r="G92" s="15" t="e">
        <f>#REF!</f>
        <v>#REF!</v>
      </c>
      <c r="H92" s="15" t="e">
        <f>#REF!</f>
        <v>#REF!</v>
      </c>
      <c r="I92" s="15" t="e">
        <f>#REF!</f>
        <v>#REF!</v>
      </c>
      <c r="J92" s="15" t="e">
        <f>#REF!</f>
        <v>#REF!</v>
      </c>
      <c r="K92" s="15" t="e">
        <f>#REF!</f>
        <v>#REF!</v>
      </c>
      <c r="L92" s="15" t="e">
        <f>#REF!</f>
        <v>#REF!</v>
      </c>
      <c r="M92" s="15" t="e">
        <f>#REF!</f>
        <v>#REF!</v>
      </c>
      <c r="N92" s="15" t="e">
        <f>#REF!</f>
        <v>#REF!</v>
      </c>
      <c r="O92" s="15" t="e">
        <f>#REF!</f>
        <v>#REF!</v>
      </c>
      <c r="P92" s="15" t="e">
        <f>#REF!</f>
        <v>#REF!</v>
      </c>
      <c r="Q92" s="15" t="e">
        <f>#REF!</f>
        <v>#REF!</v>
      </c>
      <c r="R92" s="15" t="e">
        <f>#REF!</f>
        <v>#REF!</v>
      </c>
      <c r="S92" s="15" t="e">
        <f>#REF!</f>
        <v>#REF!</v>
      </c>
      <c r="T92" s="15" t="e">
        <f>#REF!</f>
        <v>#REF!</v>
      </c>
      <c r="U92" s="15" t="e">
        <f>#REF!</f>
        <v>#REF!</v>
      </c>
      <c r="V92" s="15" t="e">
        <f>#REF!</f>
        <v>#REF!</v>
      </c>
      <c r="W92" s="15" t="e">
        <f>#REF!</f>
        <v>#REF!</v>
      </c>
      <c r="X92" s="15" t="e">
        <f>#REF!</f>
        <v>#REF!</v>
      </c>
      <c r="Y92" s="15" t="e">
        <f>#REF!</f>
        <v>#REF!</v>
      </c>
      <c r="Z92" s="15" t="e">
        <f>#REF!</f>
        <v>#REF!</v>
      </c>
      <c r="AA92" s="15" t="e">
        <f>#REF!</f>
        <v>#REF!</v>
      </c>
      <c r="AB92" s="16" t="e">
        <f>#REF!</f>
        <v>#REF!</v>
      </c>
      <c r="AC92" s="12" t="e">
        <f>+SUM(E92:AB92)*D92</f>
        <v>#REF!</v>
      </c>
    </row>
    <row r="93" spans="1:29" ht="15" x14ac:dyDescent="0.2">
      <c r="A93" s="189"/>
      <c r="B93" s="197"/>
      <c r="C93" s="17" t="s">
        <v>36</v>
      </c>
      <c r="D93" s="18" t="e">
        <f>+D40</f>
        <v>#REF!</v>
      </c>
      <c r="E93" s="19" t="e">
        <f>#REF!</f>
        <v>#REF!</v>
      </c>
      <c r="F93" s="20" t="e">
        <f>#REF!</f>
        <v>#REF!</v>
      </c>
      <c r="G93" s="20" t="e">
        <f>#REF!</f>
        <v>#REF!</v>
      </c>
      <c r="H93" s="20" t="e">
        <f>#REF!</f>
        <v>#REF!</v>
      </c>
      <c r="I93" s="20" t="e">
        <f>#REF!</f>
        <v>#REF!</v>
      </c>
      <c r="J93" s="20" t="e">
        <f>#REF!</f>
        <v>#REF!</v>
      </c>
      <c r="K93" s="20" t="e">
        <f>#REF!</f>
        <v>#REF!</v>
      </c>
      <c r="L93" s="20" t="e">
        <f>#REF!</f>
        <v>#REF!</v>
      </c>
      <c r="M93" s="20" t="e">
        <f>#REF!</f>
        <v>#REF!</v>
      </c>
      <c r="N93" s="20" t="e">
        <f>#REF!</f>
        <v>#REF!</v>
      </c>
      <c r="O93" s="20" t="e">
        <f>#REF!</f>
        <v>#REF!</v>
      </c>
      <c r="P93" s="20" t="e">
        <f>#REF!</f>
        <v>#REF!</v>
      </c>
      <c r="Q93" s="20" t="e">
        <f>#REF!</f>
        <v>#REF!</v>
      </c>
      <c r="R93" s="20" t="e">
        <f>#REF!</f>
        <v>#REF!</v>
      </c>
      <c r="S93" s="20" t="e">
        <f>#REF!</f>
        <v>#REF!</v>
      </c>
      <c r="T93" s="20" t="e">
        <f>#REF!</f>
        <v>#REF!</v>
      </c>
      <c r="U93" s="20" t="e">
        <f>#REF!</f>
        <v>#REF!</v>
      </c>
      <c r="V93" s="20" t="e">
        <f>#REF!</f>
        <v>#REF!</v>
      </c>
      <c r="W93" s="20" t="e">
        <f>#REF!</f>
        <v>#REF!</v>
      </c>
      <c r="X93" s="20" t="e">
        <f>#REF!</f>
        <v>#REF!</v>
      </c>
      <c r="Y93" s="20" t="e">
        <f>#REF!</f>
        <v>#REF!</v>
      </c>
      <c r="Z93" s="20" t="e">
        <f>#REF!</f>
        <v>#REF!</v>
      </c>
      <c r="AA93" s="20" t="e">
        <f>#REF!</f>
        <v>#REF!</v>
      </c>
      <c r="AB93" s="21" t="e">
        <f>#REF!</f>
        <v>#REF!</v>
      </c>
      <c r="AC93" s="12" t="e">
        <f>+SUM(E93:AB93)*D93</f>
        <v>#REF!</v>
      </c>
    </row>
    <row r="94" spans="1:29" ht="15" x14ac:dyDescent="0.2">
      <c r="A94" s="189"/>
      <c r="B94" s="197"/>
      <c r="C94" s="22" t="s">
        <v>37</v>
      </c>
      <c r="D94" s="23" t="e">
        <f>+D41</f>
        <v>#REF!</v>
      </c>
      <c r="E94" s="24" t="e">
        <f>#REF!</f>
        <v>#REF!</v>
      </c>
      <c r="F94" s="25" t="e">
        <f>#REF!</f>
        <v>#REF!</v>
      </c>
      <c r="G94" s="25" t="e">
        <f>#REF!</f>
        <v>#REF!</v>
      </c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 t="e">
        <f>#REF!</f>
        <v>#REF!</v>
      </c>
      <c r="O94" s="25" t="e">
        <f>#REF!</f>
        <v>#REF!</v>
      </c>
      <c r="P94" s="25" t="e">
        <f>#REF!</f>
        <v>#REF!</v>
      </c>
      <c r="Q94" s="25" t="e">
        <f>#REF!</f>
        <v>#REF!</v>
      </c>
      <c r="R94" s="25" t="e">
        <f>#REF!</f>
        <v>#REF!</v>
      </c>
      <c r="S94" s="25" t="e">
        <f>#REF!</f>
        <v>#REF!</v>
      </c>
      <c r="T94" s="25" t="e">
        <f>#REF!</f>
        <v>#REF!</v>
      </c>
      <c r="U94" s="25" t="e">
        <f>#REF!</f>
        <v>#REF!</v>
      </c>
      <c r="V94" s="25" t="e">
        <f>#REF!</f>
        <v>#REF!</v>
      </c>
      <c r="W94" s="25" t="e">
        <f>#REF!</f>
        <v>#REF!</v>
      </c>
      <c r="X94" s="25" t="e">
        <f>#REF!</f>
        <v>#REF!</v>
      </c>
      <c r="Y94" s="25" t="e">
        <f>#REF!</f>
        <v>#REF!</v>
      </c>
      <c r="Z94" s="25" t="e">
        <f>#REF!</f>
        <v>#REF!</v>
      </c>
      <c r="AA94" s="25" t="e">
        <f>#REF!</f>
        <v>#REF!</v>
      </c>
      <c r="AB94" s="26" t="e">
        <f>#REF!</f>
        <v>#REF!</v>
      </c>
      <c r="AC94" s="12" t="e">
        <f>+SUM(E94:AB94)*D94</f>
        <v>#REF!</v>
      </c>
    </row>
    <row r="95" spans="1:29" ht="15" thickBot="1" x14ac:dyDescent="0.25">
      <c r="A95" s="190"/>
      <c r="B95" s="198"/>
      <c r="C95" s="27" t="s">
        <v>34</v>
      </c>
      <c r="D95" s="28" t="e">
        <f>+SUM(D92:D94)</f>
        <v>#REF!</v>
      </c>
      <c r="E95" s="29" t="e">
        <f>SUMPRODUCT($D92:$D94,E92:E94)</f>
        <v>#REF!</v>
      </c>
      <c r="F95" s="29" t="e">
        <f t="shared" ref="F95" si="105">SUMPRODUCT($D92:$D94,F92:F94)</f>
        <v>#REF!</v>
      </c>
      <c r="G95" s="29" t="e">
        <f t="shared" ref="G95" si="106">SUMPRODUCT($D92:$D94,G92:G94)</f>
        <v>#REF!</v>
      </c>
      <c r="H95" s="29" t="e">
        <f t="shared" ref="H95" si="107">SUMPRODUCT($D92:$D94,H92:H94)</f>
        <v>#REF!</v>
      </c>
      <c r="I95" s="29" t="e">
        <f t="shared" ref="I95" si="108">SUMPRODUCT($D92:$D94,I92:I94)</f>
        <v>#REF!</v>
      </c>
      <c r="J95" s="29" t="e">
        <f t="shared" ref="J95" si="109">SUMPRODUCT($D92:$D94,J92:J94)</f>
        <v>#REF!</v>
      </c>
      <c r="K95" s="29" t="e">
        <f t="shared" ref="K95" si="110">SUMPRODUCT($D92:$D94,K92:K94)</f>
        <v>#REF!</v>
      </c>
      <c r="L95" s="29" t="e">
        <f t="shared" ref="L95" si="111">SUMPRODUCT($D92:$D94,L92:L94)</f>
        <v>#REF!</v>
      </c>
      <c r="M95" s="29" t="e">
        <f t="shared" ref="M95" si="112">SUMPRODUCT($D92:$D94,M92:M94)</f>
        <v>#REF!</v>
      </c>
      <c r="N95" s="29" t="e">
        <f t="shared" ref="N95" si="113">SUMPRODUCT($D92:$D94,N92:N94)</f>
        <v>#REF!</v>
      </c>
      <c r="O95" s="29" t="e">
        <f t="shared" ref="O95" si="114">SUMPRODUCT($D92:$D94,O92:O94)</f>
        <v>#REF!</v>
      </c>
      <c r="P95" s="29" t="e">
        <f t="shared" ref="P95" si="115">SUMPRODUCT($D92:$D94,P92:P94)</f>
        <v>#REF!</v>
      </c>
      <c r="Q95" s="29" t="e">
        <f t="shared" ref="Q95" si="116">SUMPRODUCT($D92:$D94,Q92:Q94)</f>
        <v>#REF!</v>
      </c>
      <c r="R95" s="29" t="e">
        <f t="shared" ref="R95" si="117">SUMPRODUCT($D92:$D94,R92:R94)</f>
        <v>#REF!</v>
      </c>
      <c r="S95" s="29" t="e">
        <f t="shared" ref="S95" si="118">SUMPRODUCT($D92:$D94,S92:S94)</f>
        <v>#REF!</v>
      </c>
      <c r="T95" s="29" t="e">
        <f t="shared" ref="T95" si="119">SUMPRODUCT($D92:$D94,T92:T94)</f>
        <v>#REF!</v>
      </c>
      <c r="U95" s="29" t="e">
        <f t="shared" ref="U95" si="120">SUMPRODUCT($D92:$D94,U92:U94)</f>
        <v>#REF!</v>
      </c>
      <c r="V95" s="29" t="e">
        <f t="shared" ref="V95" si="121">SUMPRODUCT($D92:$D94,V92:V94)</f>
        <v>#REF!</v>
      </c>
      <c r="W95" s="29" t="e">
        <f t="shared" ref="W95" si="122">SUMPRODUCT($D92:$D94,W92:W94)</f>
        <v>#REF!</v>
      </c>
      <c r="X95" s="29" t="e">
        <f t="shared" ref="X95" si="123">SUMPRODUCT($D92:$D94,X92:X94)</f>
        <v>#REF!</v>
      </c>
      <c r="Y95" s="29" t="e">
        <f t="shared" ref="Y95" si="124">SUMPRODUCT($D92:$D94,Y92:Y94)</f>
        <v>#REF!</v>
      </c>
      <c r="Z95" s="29" t="e">
        <f t="shared" ref="Z95" si="125">SUMPRODUCT($D92:$D94,Z92:Z94)</f>
        <v>#REF!</v>
      </c>
      <c r="AA95" s="29" t="e">
        <f t="shared" ref="AA95" si="126">SUMPRODUCT($D92:$D94,AA92:AA94)</f>
        <v>#REF!</v>
      </c>
      <c r="AB95" s="29" t="e">
        <f t="shared" ref="AB95" si="127">SUMPRODUCT($D92:$D94,AB92:AB94)</f>
        <v>#REF!</v>
      </c>
      <c r="AC95" s="30" t="e">
        <f>+SUM(E95:AB95)</f>
        <v>#REF!</v>
      </c>
    </row>
    <row r="96" spans="1:29" ht="15" x14ac:dyDescent="0.2">
      <c r="A96" s="188" t="e">
        <f t="shared" ref="A96" si="128">A43</f>
        <v>#REF!</v>
      </c>
      <c r="B96" s="196"/>
      <c r="C96" s="13" t="s">
        <v>35</v>
      </c>
      <c r="D96" s="14" t="e">
        <f>+D43</f>
        <v>#REF!</v>
      </c>
      <c r="E96" s="10" t="e">
        <f>#REF!</f>
        <v>#REF!</v>
      </c>
      <c r="F96" s="15" t="e">
        <f>#REF!</f>
        <v>#REF!</v>
      </c>
      <c r="G96" s="15" t="e">
        <f>#REF!</f>
        <v>#REF!</v>
      </c>
      <c r="H96" s="15" t="e">
        <f>#REF!</f>
        <v>#REF!</v>
      </c>
      <c r="I96" s="15" t="e">
        <f>#REF!</f>
        <v>#REF!</v>
      </c>
      <c r="J96" s="15" t="e">
        <f>#REF!</f>
        <v>#REF!</v>
      </c>
      <c r="K96" s="15" t="e">
        <f>#REF!</f>
        <v>#REF!</v>
      </c>
      <c r="L96" s="15" t="e">
        <f>#REF!</f>
        <v>#REF!</v>
      </c>
      <c r="M96" s="15" t="e">
        <f>#REF!</f>
        <v>#REF!</v>
      </c>
      <c r="N96" s="15" t="e">
        <f>#REF!</f>
        <v>#REF!</v>
      </c>
      <c r="O96" s="15" t="e">
        <f>#REF!</f>
        <v>#REF!</v>
      </c>
      <c r="P96" s="15" t="e">
        <f>#REF!</f>
        <v>#REF!</v>
      </c>
      <c r="Q96" s="15" t="e">
        <f>#REF!</f>
        <v>#REF!</v>
      </c>
      <c r="R96" s="15" t="e">
        <f>#REF!</f>
        <v>#REF!</v>
      </c>
      <c r="S96" s="15" t="e">
        <f>#REF!</f>
        <v>#REF!</v>
      </c>
      <c r="T96" s="15" t="e">
        <f>#REF!</f>
        <v>#REF!</v>
      </c>
      <c r="U96" s="15" t="e">
        <f>#REF!</f>
        <v>#REF!</v>
      </c>
      <c r="V96" s="15" t="e">
        <f>#REF!</f>
        <v>#REF!</v>
      </c>
      <c r="W96" s="15" t="e">
        <f>#REF!</f>
        <v>#REF!</v>
      </c>
      <c r="X96" s="15" t="e">
        <f>#REF!</f>
        <v>#REF!</v>
      </c>
      <c r="Y96" s="15" t="e">
        <f>#REF!</f>
        <v>#REF!</v>
      </c>
      <c r="Z96" s="15" t="e">
        <f>#REF!</f>
        <v>#REF!</v>
      </c>
      <c r="AA96" s="15" t="e">
        <f>#REF!</f>
        <v>#REF!</v>
      </c>
      <c r="AB96" s="16" t="e">
        <f>#REF!</f>
        <v>#REF!</v>
      </c>
      <c r="AC96" s="12" t="e">
        <f>+SUM(E96:AB96)*D96</f>
        <v>#REF!</v>
      </c>
    </row>
    <row r="97" spans="1:29" ht="15" x14ac:dyDescent="0.2">
      <c r="A97" s="189"/>
      <c r="B97" s="197"/>
      <c r="C97" s="17" t="s">
        <v>36</v>
      </c>
      <c r="D97" s="18" t="e">
        <f>+D44</f>
        <v>#REF!</v>
      </c>
      <c r="E97" s="19" t="e">
        <f>#REF!</f>
        <v>#REF!</v>
      </c>
      <c r="F97" s="20" t="e">
        <f>#REF!</f>
        <v>#REF!</v>
      </c>
      <c r="G97" s="20" t="e">
        <f>#REF!</f>
        <v>#REF!</v>
      </c>
      <c r="H97" s="20" t="e">
        <f>#REF!</f>
        <v>#REF!</v>
      </c>
      <c r="I97" s="20" t="e">
        <f>#REF!</f>
        <v>#REF!</v>
      </c>
      <c r="J97" s="20" t="e">
        <f>#REF!</f>
        <v>#REF!</v>
      </c>
      <c r="K97" s="20" t="e">
        <f>#REF!</f>
        <v>#REF!</v>
      </c>
      <c r="L97" s="20" t="e">
        <f>#REF!</f>
        <v>#REF!</v>
      </c>
      <c r="M97" s="20" t="e">
        <f>#REF!</f>
        <v>#REF!</v>
      </c>
      <c r="N97" s="20" t="e">
        <f>#REF!</f>
        <v>#REF!</v>
      </c>
      <c r="O97" s="20" t="e">
        <f>#REF!</f>
        <v>#REF!</v>
      </c>
      <c r="P97" s="20" t="e">
        <f>#REF!</f>
        <v>#REF!</v>
      </c>
      <c r="Q97" s="20" t="e">
        <f>#REF!</f>
        <v>#REF!</v>
      </c>
      <c r="R97" s="20" t="e">
        <f>#REF!</f>
        <v>#REF!</v>
      </c>
      <c r="S97" s="20" t="e">
        <f>#REF!</f>
        <v>#REF!</v>
      </c>
      <c r="T97" s="20" t="e">
        <f>#REF!</f>
        <v>#REF!</v>
      </c>
      <c r="U97" s="20" t="e">
        <f>#REF!</f>
        <v>#REF!</v>
      </c>
      <c r="V97" s="20" t="e">
        <f>#REF!</f>
        <v>#REF!</v>
      </c>
      <c r="W97" s="20" t="e">
        <f>#REF!</f>
        <v>#REF!</v>
      </c>
      <c r="X97" s="20" t="e">
        <f>#REF!</f>
        <v>#REF!</v>
      </c>
      <c r="Y97" s="20" t="e">
        <f>#REF!</f>
        <v>#REF!</v>
      </c>
      <c r="Z97" s="20" t="e">
        <f>#REF!</f>
        <v>#REF!</v>
      </c>
      <c r="AA97" s="20" t="e">
        <f>#REF!</f>
        <v>#REF!</v>
      </c>
      <c r="AB97" s="21" t="e">
        <f>#REF!</f>
        <v>#REF!</v>
      </c>
      <c r="AC97" s="12" t="e">
        <f>+SUM(E97:AB97)*D97</f>
        <v>#REF!</v>
      </c>
    </row>
    <row r="98" spans="1:29" ht="15" x14ac:dyDescent="0.2">
      <c r="A98" s="189"/>
      <c r="B98" s="197"/>
      <c r="C98" s="22" t="s">
        <v>37</v>
      </c>
      <c r="D98" s="23" t="e">
        <f>+D45</f>
        <v>#REF!</v>
      </c>
      <c r="E98" s="24" t="e">
        <f>#REF!</f>
        <v>#REF!</v>
      </c>
      <c r="F98" s="25" t="e">
        <f>#REF!</f>
        <v>#REF!</v>
      </c>
      <c r="G98" s="25" t="e">
        <f>#REF!</f>
        <v>#REF!</v>
      </c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 t="e">
        <f>#REF!</f>
        <v>#REF!</v>
      </c>
      <c r="O98" s="25" t="e">
        <f>#REF!</f>
        <v>#REF!</v>
      </c>
      <c r="P98" s="25" t="e">
        <f>#REF!</f>
        <v>#REF!</v>
      </c>
      <c r="Q98" s="25" t="e">
        <f>#REF!</f>
        <v>#REF!</v>
      </c>
      <c r="R98" s="25" t="e">
        <f>#REF!</f>
        <v>#REF!</v>
      </c>
      <c r="S98" s="25" t="e">
        <f>#REF!</f>
        <v>#REF!</v>
      </c>
      <c r="T98" s="25" t="e">
        <f>#REF!</f>
        <v>#REF!</v>
      </c>
      <c r="U98" s="25" t="e">
        <f>#REF!</f>
        <v>#REF!</v>
      </c>
      <c r="V98" s="25" t="e">
        <f>#REF!</f>
        <v>#REF!</v>
      </c>
      <c r="W98" s="25" t="e">
        <f>#REF!</f>
        <v>#REF!</v>
      </c>
      <c r="X98" s="25" t="e">
        <f>#REF!</f>
        <v>#REF!</v>
      </c>
      <c r="Y98" s="25" t="e">
        <f>#REF!</f>
        <v>#REF!</v>
      </c>
      <c r="Z98" s="25" t="e">
        <f>#REF!</f>
        <v>#REF!</v>
      </c>
      <c r="AA98" s="25" t="e">
        <f>#REF!</f>
        <v>#REF!</v>
      </c>
      <c r="AB98" s="26" t="e">
        <f>#REF!</f>
        <v>#REF!</v>
      </c>
      <c r="AC98" s="12" t="e">
        <f>+SUM(E98:AB98)*D98</f>
        <v>#REF!</v>
      </c>
    </row>
    <row r="99" spans="1:29" ht="15" thickBot="1" x14ac:dyDescent="0.25">
      <c r="A99" s="190"/>
      <c r="B99" s="198"/>
      <c r="C99" s="27" t="s">
        <v>34</v>
      </c>
      <c r="D99" s="28" t="e">
        <f>+SUM(D96:D98)</f>
        <v>#REF!</v>
      </c>
      <c r="E99" s="29" t="e">
        <f>SUMPRODUCT($D96:$D98,E96:E98)</f>
        <v>#REF!</v>
      </c>
      <c r="F99" s="29" t="e">
        <f t="shared" ref="F99" si="129">SUMPRODUCT($D96:$D98,F96:F98)</f>
        <v>#REF!</v>
      </c>
      <c r="G99" s="29" t="e">
        <f t="shared" ref="G99" si="130">SUMPRODUCT($D96:$D98,G96:G98)</f>
        <v>#REF!</v>
      </c>
      <c r="H99" s="29" t="e">
        <f t="shared" ref="H99" si="131">SUMPRODUCT($D96:$D98,H96:H98)</f>
        <v>#REF!</v>
      </c>
      <c r="I99" s="29" t="e">
        <f t="shared" ref="I99" si="132">SUMPRODUCT($D96:$D98,I96:I98)</f>
        <v>#REF!</v>
      </c>
      <c r="J99" s="29" t="e">
        <f t="shared" ref="J99" si="133">SUMPRODUCT($D96:$D98,J96:J98)</f>
        <v>#REF!</v>
      </c>
      <c r="K99" s="29" t="e">
        <f t="shared" ref="K99" si="134">SUMPRODUCT($D96:$D98,K96:K98)</f>
        <v>#REF!</v>
      </c>
      <c r="L99" s="29" t="e">
        <f t="shared" ref="L99" si="135">SUMPRODUCT($D96:$D98,L96:L98)</f>
        <v>#REF!</v>
      </c>
      <c r="M99" s="29" t="e">
        <f t="shared" ref="M99" si="136">SUMPRODUCT($D96:$D98,M96:M98)</f>
        <v>#REF!</v>
      </c>
      <c r="N99" s="29" t="e">
        <f t="shared" ref="N99" si="137">SUMPRODUCT($D96:$D98,N96:N98)</f>
        <v>#REF!</v>
      </c>
      <c r="O99" s="29" t="e">
        <f t="shared" ref="O99" si="138">SUMPRODUCT($D96:$D98,O96:O98)</f>
        <v>#REF!</v>
      </c>
      <c r="P99" s="29" t="e">
        <f t="shared" ref="P99" si="139">SUMPRODUCT($D96:$D98,P96:P98)</f>
        <v>#REF!</v>
      </c>
      <c r="Q99" s="29" t="e">
        <f t="shared" ref="Q99" si="140">SUMPRODUCT($D96:$D98,Q96:Q98)</f>
        <v>#REF!</v>
      </c>
      <c r="R99" s="29" t="e">
        <f t="shared" ref="R99" si="141">SUMPRODUCT($D96:$D98,R96:R98)</f>
        <v>#REF!</v>
      </c>
      <c r="S99" s="29" t="e">
        <f t="shared" ref="S99" si="142">SUMPRODUCT($D96:$D98,S96:S98)</f>
        <v>#REF!</v>
      </c>
      <c r="T99" s="29" t="e">
        <f t="shared" ref="T99" si="143">SUMPRODUCT($D96:$D98,T96:T98)</f>
        <v>#REF!</v>
      </c>
      <c r="U99" s="29" t="e">
        <f t="shared" ref="U99" si="144">SUMPRODUCT($D96:$D98,U96:U98)</f>
        <v>#REF!</v>
      </c>
      <c r="V99" s="29" t="e">
        <f t="shared" ref="V99" si="145">SUMPRODUCT($D96:$D98,V96:V98)</f>
        <v>#REF!</v>
      </c>
      <c r="W99" s="29" t="e">
        <f t="shared" ref="W99" si="146">SUMPRODUCT($D96:$D98,W96:W98)</f>
        <v>#REF!</v>
      </c>
      <c r="X99" s="29" t="e">
        <f t="shared" ref="X99" si="147">SUMPRODUCT($D96:$D98,X96:X98)</f>
        <v>#REF!</v>
      </c>
      <c r="Y99" s="29" t="e">
        <f t="shared" ref="Y99" si="148">SUMPRODUCT($D96:$D98,Y96:Y98)</f>
        <v>#REF!</v>
      </c>
      <c r="Z99" s="29" t="e">
        <f t="shared" ref="Z99" si="149">SUMPRODUCT($D96:$D98,Z96:Z98)</f>
        <v>#REF!</v>
      </c>
      <c r="AA99" s="29" t="e">
        <f t="shared" ref="AA99" si="150">SUMPRODUCT($D96:$D98,AA96:AA98)</f>
        <v>#REF!</v>
      </c>
      <c r="AB99" s="29" t="e">
        <f t="shared" ref="AB99" si="151">SUMPRODUCT($D96:$D98,AB96:AB98)</f>
        <v>#REF!</v>
      </c>
      <c r="AC99" s="30" t="e">
        <f>+SUM(E99:AB99)</f>
        <v>#REF!</v>
      </c>
    </row>
    <row r="100" spans="1:29" ht="15" x14ac:dyDescent="0.2">
      <c r="A100" s="188" t="e">
        <f t="shared" ref="A100" si="152">A47</f>
        <v>#REF!</v>
      </c>
      <c r="B100" s="196"/>
      <c r="C100" s="13" t="s">
        <v>35</v>
      </c>
      <c r="D100" s="14" t="e">
        <f>+D47</f>
        <v>#REF!</v>
      </c>
      <c r="E100" s="10" t="e">
        <f>#REF!</f>
        <v>#REF!</v>
      </c>
      <c r="F100" s="15" t="e">
        <f>#REF!</f>
        <v>#REF!</v>
      </c>
      <c r="G100" s="15" t="e">
        <f>#REF!</f>
        <v>#REF!</v>
      </c>
      <c r="H100" s="15" t="e">
        <f>#REF!</f>
        <v>#REF!</v>
      </c>
      <c r="I100" s="15" t="e">
        <f>#REF!</f>
        <v>#REF!</v>
      </c>
      <c r="J100" s="15" t="e">
        <f>#REF!</f>
        <v>#REF!</v>
      </c>
      <c r="K100" s="15" t="e">
        <f>#REF!</f>
        <v>#REF!</v>
      </c>
      <c r="L100" s="15" t="e">
        <f>#REF!</f>
        <v>#REF!</v>
      </c>
      <c r="M100" s="15" t="e">
        <f>#REF!</f>
        <v>#REF!</v>
      </c>
      <c r="N100" s="15" t="e">
        <f>#REF!</f>
        <v>#REF!</v>
      </c>
      <c r="O100" s="15" t="e">
        <f>#REF!</f>
        <v>#REF!</v>
      </c>
      <c r="P100" s="15" t="e">
        <f>#REF!</f>
        <v>#REF!</v>
      </c>
      <c r="Q100" s="15" t="e">
        <f>#REF!</f>
        <v>#REF!</v>
      </c>
      <c r="R100" s="15" t="e">
        <f>#REF!</f>
        <v>#REF!</v>
      </c>
      <c r="S100" s="15" t="e">
        <f>#REF!</f>
        <v>#REF!</v>
      </c>
      <c r="T100" s="15" t="e">
        <f>#REF!</f>
        <v>#REF!</v>
      </c>
      <c r="U100" s="15" t="e">
        <f>#REF!</f>
        <v>#REF!</v>
      </c>
      <c r="V100" s="15" t="e">
        <f>#REF!</f>
        <v>#REF!</v>
      </c>
      <c r="W100" s="15" t="e">
        <f>#REF!</f>
        <v>#REF!</v>
      </c>
      <c r="X100" s="15" t="e">
        <f>#REF!</f>
        <v>#REF!</v>
      </c>
      <c r="Y100" s="15" t="e">
        <f>#REF!</f>
        <v>#REF!</v>
      </c>
      <c r="Z100" s="15" t="e">
        <f>#REF!</f>
        <v>#REF!</v>
      </c>
      <c r="AA100" s="15" t="e">
        <f>#REF!</f>
        <v>#REF!</v>
      </c>
      <c r="AB100" s="16" t="e">
        <f>#REF!</f>
        <v>#REF!</v>
      </c>
      <c r="AC100" s="12" t="e">
        <f>+SUM(E100:AB100)*D100</f>
        <v>#REF!</v>
      </c>
    </row>
    <row r="101" spans="1:29" ht="15" x14ac:dyDescent="0.2">
      <c r="A101" s="189"/>
      <c r="B101" s="197"/>
      <c r="C101" s="17" t="s">
        <v>36</v>
      </c>
      <c r="D101" s="18" t="e">
        <f>+D48</f>
        <v>#REF!</v>
      </c>
      <c r="E101" s="19" t="e">
        <f>#REF!</f>
        <v>#REF!</v>
      </c>
      <c r="F101" s="20" t="e">
        <f>#REF!</f>
        <v>#REF!</v>
      </c>
      <c r="G101" s="20" t="e">
        <f>#REF!</f>
        <v>#REF!</v>
      </c>
      <c r="H101" s="20" t="e">
        <f>#REF!</f>
        <v>#REF!</v>
      </c>
      <c r="I101" s="20" t="e">
        <f>#REF!</f>
        <v>#REF!</v>
      </c>
      <c r="J101" s="20" t="e">
        <f>#REF!</f>
        <v>#REF!</v>
      </c>
      <c r="K101" s="20" t="e">
        <f>#REF!</f>
        <v>#REF!</v>
      </c>
      <c r="L101" s="20" t="e">
        <f>#REF!</f>
        <v>#REF!</v>
      </c>
      <c r="M101" s="20" t="e">
        <f>#REF!</f>
        <v>#REF!</v>
      </c>
      <c r="N101" s="20" t="e">
        <f>#REF!</f>
        <v>#REF!</v>
      </c>
      <c r="O101" s="20" t="e">
        <f>#REF!</f>
        <v>#REF!</v>
      </c>
      <c r="P101" s="20" t="e">
        <f>#REF!</f>
        <v>#REF!</v>
      </c>
      <c r="Q101" s="20" t="e">
        <f>#REF!</f>
        <v>#REF!</v>
      </c>
      <c r="R101" s="20" t="e">
        <f>#REF!</f>
        <v>#REF!</v>
      </c>
      <c r="S101" s="20" t="e">
        <f>#REF!</f>
        <v>#REF!</v>
      </c>
      <c r="T101" s="20" t="e">
        <f>#REF!</f>
        <v>#REF!</v>
      </c>
      <c r="U101" s="20" t="e">
        <f>#REF!</f>
        <v>#REF!</v>
      </c>
      <c r="V101" s="20" t="e">
        <f>#REF!</f>
        <v>#REF!</v>
      </c>
      <c r="W101" s="20" t="e">
        <f>#REF!</f>
        <v>#REF!</v>
      </c>
      <c r="X101" s="20" t="e">
        <f>#REF!</f>
        <v>#REF!</v>
      </c>
      <c r="Y101" s="20" t="e">
        <f>#REF!</f>
        <v>#REF!</v>
      </c>
      <c r="Z101" s="20" t="e">
        <f>#REF!</f>
        <v>#REF!</v>
      </c>
      <c r="AA101" s="20" t="e">
        <f>#REF!</f>
        <v>#REF!</v>
      </c>
      <c r="AB101" s="21" t="e">
        <f>#REF!</f>
        <v>#REF!</v>
      </c>
      <c r="AC101" s="12" t="e">
        <f>+SUM(E101:AB101)*D101</f>
        <v>#REF!</v>
      </c>
    </row>
    <row r="102" spans="1:29" ht="15" x14ac:dyDescent="0.2">
      <c r="A102" s="189"/>
      <c r="B102" s="197"/>
      <c r="C102" s="22" t="s">
        <v>37</v>
      </c>
      <c r="D102" s="23" t="e">
        <f>+D49</f>
        <v>#REF!</v>
      </c>
      <c r="E102" s="24" t="e">
        <f>#REF!</f>
        <v>#REF!</v>
      </c>
      <c r="F102" s="25" t="e">
        <f>#REF!</f>
        <v>#REF!</v>
      </c>
      <c r="G102" s="25" t="e">
        <f>#REF!</f>
        <v>#REF!</v>
      </c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 t="e">
        <f>#REF!</f>
        <v>#REF!</v>
      </c>
      <c r="O102" s="25" t="e">
        <f>#REF!</f>
        <v>#REF!</v>
      </c>
      <c r="P102" s="25" t="e">
        <f>#REF!</f>
        <v>#REF!</v>
      </c>
      <c r="Q102" s="25" t="e">
        <f>#REF!</f>
        <v>#REF!</v>
      </c>
      <c r="R102" s="25" t="e">
        <f>#REF!</f>
        <v>#REF!</v>
      </c>
      <c r="S102" s="25" t="e">
        <f>#REF!</f>
        <v>#REF!</v>
      </c>
      <c r="T102" s="25" t="e">
        <f>#REF!</f>
        <v>#REF!</v>
      </c>
      <c r="U102" s="25" t="e">
        <f>#REF!</f>
        <v>#REF!</v>
      </c>
      <c r="V102" s="25" t="e">
        <f>#REF!</f>
        <v>#REF!</v>
      </c>
      <c r="W102" s="25" t="e">
        <f>#REF!</f>
        <v>#REF!</v>
      </c>
      <c r="X102" s="25" t="e">
        <f>#REF!</f>
        <v>#REF!</v>
      </c>
      <c r="Y102" s="25" t="e">
        <f>#REF!</f>
        <v>#REF!</v>
      </c>
      <c r="Z102" s="25" t="e">
        <f>#REF!</f>
        <v>#REF!</v>
      </c>
      <c r="AA102" s="25" t="e">
        <f>#REF!</f>
        <v>#REF!</v>
      </c>
      <c r="AB102" s="26" t="e">
        <f>#REF!</f>
        <v>#REF!</v>
      </c>
      <c r="AC102" s="12" t="e">
        <f>+SUM(E102:AB102)*D102</f>
        <v>#REF!</v>
      </c>
    </row>
    <row r="103" spans="1:29" ht="15" thickBot="1" x14ac:dyDescent="0.25">
      <c r="A103" s="190"/>
      <c r="B103" s="198"/>
      <c r="C103" s="27" t="s">
        <v>34</v>
      </c>
      <c r="D103" s="28" t="e">
        <f>+SUM(D100:D102)</f>
        <v>#REF!</v>
      </c>
      <c r="E103" s="29" t="e">
        <f>SUMPRODUCT($D100:$D102,E100:E102)</f>
        <v>#REF!</v>
      </c>
      <c r="F103" s="29" t="e">
        <f t="shared" ref="F103" si="153">SUMPRODUCT($D100:$D102,F100:F102)</f>
        <v>#REF!</v>
      </c>
      <c r="G103" s="29" t="e">
        <f t="shared" ref="G103" si="154">SUMPRODUCT($D100:$D102,G100:G102)</f>
        <v>#REF!</v>
      </c>
      <c r="H103" s="29" t="e">
        <f t="shared" ref="H103" si="155">SUMPRODUCT($D100:$D102,H100:H102)</f>
        <v>#REF!</v>
      </c>
      <c r="I103" s="29" t="e">
        <f t="shared" ref="I103" si="156">SUMPRODUCT($D100:$D102,I100:I102)</f>
        <v>#REF!</v>
      </c>
      <c r="J103" s="29" t="e">
        <f t="shared" ref="J103" si="157">SUMPRODUCT($D100:$D102,J100:J102)</f>
        <v>#REF!</v>
      </c>
      <c r="K103" s="29" t="e">
        <f t="shared" ref="K103" si="158">SUMPRODUCT($D100:$D102,K100:K102)</f>
        <v>#REF!</v>
      </c>
      <c r="L103" s="29" t="e">
        <f t="shared" ref="L103" si="159">SUMPRODUCT($D100:$D102,L100:L102)</f>
        <v>#REF!</v>
      </c>
      <c r="M103" s="29" t="e">
        <f t="shared" ref="M103" si="160">SUMPRODUCT($D100:$D102,M100:M102)</f>
        <v>#REF!</v>
      </c>
      <c r="N103" s="29" t="e">
        <f t="shared" ref="N103" si="161">SUMPRODUCT($D100:$D102,N100:N102)</f>
        <v>#REF!</v>
      </c>
      <c r="O103" s="29" t="e">
        <f t="shared" ref="O103" si="162">SUMPRODUCT($D100:$D102,O100:O102)</f>
        <v>#REF!</v>
      </c>
      <c r="P103" s="29" t="e">
        <f t="shared" ref="P103" si="163">SUMPRODUCT($D100:$D102,P100:P102)</f>
        <v>#REF!</v>
      </c>
      <c r="Q103" s="29" t="e">
        <f t="shared" ref="Q103" si="164">SUMPRODUCT($D100:$D102,Q100:Q102)</f>
        <v>#REF!</v>
      </c>
      <c r="R103" s="29" t="e">
        <f t="shared" ref="R103" si="165">SUMPRODUCT($D100:$D102,R100:R102)</f>
        <v>#REF!</v>
      </c>
      <c r="S103" s="29" t="e">
        <f t="shared" ref="S103" si="166">SUMPRODUCT($D100:$D102,S100:S102)</f>
        <v>#REF!</v>
      </c>
      <c r="T103" s="29" t="e">
        <f t="shared" ref="T103" si="167">SUMPRODUCT($D100:$D102,T100:T102)</f>
        <v>#REF!</v>
      </c>
      <c r="U103" s="29" t="e">
        <f t="shared" ref="U103" si="168">SUMPRODUCT($D100:$D102,U100:U102)</f>
        <v>#REF!</v>
      </c>
      <c r="V103" s="29" t="e">
        <f t="shared" ref="V103" si="169">SUMPRODUCT($D100:$D102,V100:V102)</f>
        <v>#REF!</v>
      </c>
      <c r="W103" s="29" t="e">
        <f t="shared" ref="W103" si="170">SUMPRODUCT($D100:$D102,W100:W102)</f>
        <v>#REF!</v>
      </c>
      <c r="X103" s="29" t="e">
        <f t="shared" ref="X103" si="171">SUMPRODUCT($D100:$D102,X100:X102)</f>
        <v>#REF!</v>
      </c>
      <c r="Y103" s="29" t="e">
        <f t="shared" ref="Y103" si="172">SUMPRODUCT($D100:$D102,Y100:Y102)</f>
        <v>#REF!</v>
      </c>
      <c r="Z103" s="29" t="e">
        <f t="shared" ref="Z103" si="173">SUMPRODUCT($D100:$D102,Z100:Z102)</f>
        <v>#REF!</v>
      </c>
      <c r="AA103" s="29" t="e">
        <f t="shared" ref="AA103" si="174">SUMPRODUCT($D100:$D102,AA100:AA102)</f>
        <v>#REF!</v>
      </c>
      <c r="AB103" s="29" t="e">
        <f t="shared" ref="AB103" si="175">SUMPRODUCT($D100:$D102,AB100:AB102)</f>
        <v>#REF!</v>
      </c>
      <c r="AC103" s="30" t="e">
        <f>+SUM(E103:AB103)</f>
        <v>#REF!</v>
      </c>
    </row>
    <row r="104" spans="1:29" ht="15" x14ac:dyDescent="0.2">
      <c r="A104" s="188" t="e">
        <f t="shared" ref="A104" si="176">A51</f>
        <v>#REF!</v>
      </c>
      <c r="B104" s="196"/>
      <c r="C104" s="13" t="s">
        <v>35</v>
      </c>
      <c r="D104" s="14" t="e">
        <f>+D51</f>
        <v>#REF!</v>
      </c>
      <c r="E104" s="10" t="e">
        <f>#REF!</f>
        <v>#REF!</v>
      </c>
      <c r="F104" s="15" t="e">
        <f>#REF!</f>
        <v>#REF!</v>
      </c>
      <c r="G104" s="15" t="e">
        <f>#REF!</f>
        <v>#REF!</v>
      </c>
      <c r="H104" s="15" t="e">
        <f>#REF!</f>
        <v>#REF!</v>
      </c>
      <c r="I104" s="15" t="e">
        <f>#REF!</f>
        <v>#REF!</v>
      </c>
      <c r="J104" s="15" t="e">
        <f>#REF!</f>
        <v>#REF!</v>
      </c>
      <c r="K104" s="15" t="e">
        <f>#REF!</f>
        <v>#REF!</v>
      </c>
      <c r="L104" s="15" t="e">
        <f>#REF!</f>
        <v>#REF!</v>
      </c>
      <c r="M104" s="15" t="e">
        <f>#REF!</f>
        <v>#REF!</v>
      </c>
      <c r="N104" s="15" t="e">
        <f>#REF!</f>
        <v>#REF!</v>
      </c>
      <c r="O104" s="15" t="e">
        <f>#REF!</f>
        <v>#REF!</v>
      </c>
      <c r="P104" s="15" t="e">
        <f>#REF!</f>
        <v>#REF!</v>
      </c>
      <c r="Q104" s="15" t="e">
        <f>#REF!</f>
        <v>#REF!</v>
      </c>
      <c r="R104" s="15" t="e">
        <f>#REF!</f>
        <v>#REF!</v>
      </c>
      <c r="S104" s="15" t="e">
        <f>#REF!</f>
        <v>#REF!</v>
      </c>
      <c r="T104" s="15" t="e">
        <f>#REF!</f>
        <v>#REF!</v>
      </c>
      <c r="U104" s="15" t="e">
        <f>#REF!</f>
        <v>#REF!</v>
      </c>
      <c r="V104" s="15" t="e">
        <f>#REF!</f>
        <v>#REF!</v>
      </c>
      <c r="W104" s="15" t="e">
        <f>#REF!</f>
        <v>#REF!</v>
      </c>
      <c r="X104" s="15" t="e">
        <f>#REF!</f>
        <v>#REF!</v>
      </c>
      <c r="Y104" s="15" t="e">
        <f>#REF!</f>
        <v>#REF!</v>
      </c>
      <c r="Z104" s="15" t="e">
        <f>#REF!</f>
        <v>#REF!</v>
      </c>
      <c r="AA104" s="15" t="e">
        <f>#REF!</f>
        <v>#REF!</v>
      </c>
      <c r="AB104" s="16" t="e">
        <f>#REF!</f>
        <v>#REF!</v>
      </c>
      <c r="AC104" s="12" t="e">
        <f>+SUM(E104:AB104)*D104</f>
        <v>#REF!</v>
      </c>
    </row>
    <row r="105" spans="1:29" ht="15" x14ac:dyDescent="0.2">
      <c r="A105" s="189"/>
      <c r="B105" s="197"/>
      <c r="C105" s="17" t="s">
        <v>36</v>
      </c>
      <c r="D105" s="18" t="e">
        <f>+D52</f>
        <v>#REF!</v>
      </c>
      <c r="E105" s="19" t="e">
        <f>#REF!</f>
        <v>#REF!</v>
      </c>
      <c r="F105" s="20" t="e">
        <f>#REF!</f>
        <v>#REF!</v>
      </c>
      <c r="G105" s="20" t="e">
        <f>#REF!</f>
        <v>#REF!</v>
      </c>
      <c r="H105" s="20" t="e">
        <f>#REF!</f>
        <v>#REF!</v>
      </c>
      <c r="I105" s="20" t="e">
        <f>#REF!</f>
        <v>#REF!</v>
      </c>
      <c r="J105" s="20" t="e">
        <f>#REF!</f>
        <v>#REF!</v>
      </c>
      <c r="K105" s="20" t="e">
        <f>#REF!</f>
        <v>#REF!</v>
      </c>
      <c r="L105" s="20" t="e">
        <f>#REF!</f>
        <v>#REF!</v>
      </c>
      <c r="M105" s="20" t="e">
        <f>#REF!</f>
        <v>#REF!</v>
      </c>
      <c r="N105" s="20" t="e">
        <f>#REF!</f>
        <v>#REF!</v>
      </c>
      <c r="O105" s="20" t="e">
        <f>#REF!</f>
        <v>#REF!</v>
      </c>
      <c r="P105" s="20" t="e">
        <f>#REF!</f>
        <v>#REF!</v>
      </c>
      <c r="Q105" s="20" t="e">
        <f>#REF!</f>
        <v>#REF!</v>
      </c>
      <c r="R105" s="20" t="e">
        <f>#REF!</f>
        <v>#REF!</v>
      </c>
      <c r="S105" s="20" t="e">
        <f>#REF!</f>
        <v>#REF!</v>
      </c>
      <c r="T105" s="20" t="e">
        <f>#REF!</f>
        <v>#REF!</v>
      </c>
      <c r="U105" s="20" t="e">
        <f>#REF!</f>
        <v>#REF!</v>
      </c>
      <c r="V105" s="20" t="e">
        <f>#REF!</f>
        <v>#REF!</v>
      </c>
      <c r="W105" s="20" t="e">
        <f>#REF!</f>
        <v>#REF!</v>
      </c>
      <c r="X105" s="20" t="e">
        <f>#REF!</f>
        <v>#REF!</v>
      </c>
      <c r="Y105" s="20" t="e">
        <f>#REF!</f>
        <v>#REF!</v>
      </c>
      <c r="Z105" s="20" t="e">
        <f>#REF!</f>
        <v>#REF!</v>
      </c>
      <c r="AA105" s="20" t="e">
        <f>#REF!</f>
        <v>#REF!</v>
      </c>
      <c r="AB105" s="21" t="e">
        <f>#REF!</f>
        <v>#REF!</v>
      </c>
      <c r="AC105" s="12" t="e">
        <f>+SUM(E105:AB105)*D105</f>
        <v>#REF!</v>
      </c>
    </row>
    <row r="106" spans="1:29" ht="15" x14ac:dyDescent="0.2">
      <c r="A106" s="189"/>
      <c r="B106" s="197"/>
      <c r="C106" s="22" t="s">
        <v>37</v>
      </c>
      <c r="D106" s="23" t="e">
        <f>+D53</f>
        <v>#REF!</v>
      </c>
      <c r="E106" s="24" t="e">
        <f>#REF!</f>
        <v>#REF!</v>
      </c>
      <c r="F106" s="25" t="e">
        <f>#REF!</f>
        <v>#REF!</v>
      </c>
      <c r="G106" s="25" t="e">
        <f>#REF!</f>
        <v>#REF!</v>
      </c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 t="e">
        <f>#REF!</f>
        <v>#REF!</v>
      </c>
      <c r="O106" s="25" t="e">
        <f>#REF!</f>
        <v>#REF!</v>
      </c>
      <c r="P106" s="25" t="e">
        <f>#REF!</f>
        <v>#REF!</v>
      </c>
      <c r="Q106" s="25" t="e">
        <f>#REF!</f>
        <v>#REF!</v>
      </c>
      <c r="R106" s="25" t="e">
        <f>#REF!</f>
        <v>#REF!</v>
      </c>
      <c r="S106" s="25" t="e">
        <f>#REF!</f>
        <v>#REF!</v>
      </c>
      <c r="T106" s="25" t="e">
        <f>#REF!</f>
        <v>#REF!</v>
      </c>
      <c r="U106" s="25" t="e">
        <f>#REF!</f>
        <v>#REF!</v>
      </c>
      <c r="V106" s="25" t="e">
        <f>#REF!</f>
        <v>#REF!</v>
      </c>
      <c r="W106" s="25" t="e">
        <f>#REF!</f>
        <v>#REF!</v>
      </c>
      <c r="X106" s="25" t="e">
        <f>#REF!</f>
        <v>#REF!</v>
      </c>
      <c r="Y106" s="25" t="e">
        <f>#REF!</f>
        <v>#REF!</v>
      </c>
      <c r="Z106" s="25" t="e">
        <f>#REF!</f>
        <v>#REF!</v>
      </c>
      <c r="AA106" s="25" t="e">
        <f>#REF!</f>
        <v>#REF!</v>
      </c>
      <c r="AB106" s="26" t="e">
        <f>#REF!</f>
        <v>#REF!</v>
      </c>
      <c r="AC106" s="12" t="e">
        <f>+SUM(E106:AB106)*D106</f>
        <v>#REF!</v>
      </c>
    </row>
    <row r="107" spans="1:29" ht="15" thickBot="1" x14ac:dyDescent="0.25">
      <c r="A107" s="190"/>
      <c r="B107" s="198"/>
      <c r="C107" s="27" t="s">
        <v>34</v>
      </c>
      <c r="D107" s="28" t="e">
        <f>+SUM(D104:D106)</f>
        <v>#REF!</v>
      </c>
      <c r="E107" s="29" t="e">
        <f>SUMPRODUCT($D104:$D106,E104:E106)</f>
        <v>#REF!</v>
      </c>
      <c r="F107" s="29" t="e">
        <f t="shared" ref="F107" si="177">SUMPRODUCT($D104:$D106,F104:F106)</f>
        <v>#REF!</v>
      </c>
      <c r="G107" s="29" t="e">
        <f t="shared" ref="G107" si="178">SUMPRODUCT($D104:$D106,G104:G106)</f>
        <v>#REF!</v>
      </c>
      <c r="H107" s="29" t="e">
        <f t="shared" ref="H107" si="179">SUMPRODUCT($D104:$D106,H104:H106)</f>
        <v>#REF!</v>
      </c>
      <c r="I107" s="29" t="e">
        <f t="shared" ref="I107" si="180">SUMPRODUCT($D104:$D106,I104:I106)</f>
        <v>#REF!</v>
      </c>
      <c r="J107" s="29" t="e">
        <f t="shared" ref="J107" si="181">SUMPRODUCT($D104:$D106,J104:J106)</f>
        <v>#REF!</v>
      </c>
      <c r="K107" s="29" t="e">
        <f t="shared" ref="K107" si="182">SUMPRODUCT($D104:$D106,K104:K106)</f>
        <v>#REF!</v>
      </c>
      <c r="L107" s="29" t="e">
        <f t="shared" ref="L107" si="183">SUMPRODUCT($D104:$D106,L104:L106)</f>
        <v>#REF!</v>
      </c>
      <c r="M107" s="29" t="e">
        <f t="shared" ref="M107" si="184">SUMPRODUCT($D104:$D106,M104:M106)</f>
        <v>#REF!</v>
      </c>
      <c r="N107" s="29" t="e">
        <f t="shared" ref="N107" si="185">SUMPRODUCT($D104:$D106,N104:N106)</f>
        <v>#REF!</v>
      </c>
      <c r="O107" s="29" t="e">
        <f t="shared" ref="O107" si="186">SUMPRODUCT($D104:$D106,O104:O106)</f>
        <v>#REF!</v>
      </c>
      <c r="P107" s="29" t="e">
        <f t="shared" ref="P107" si="187">SUMPRODUCT($D104:$D106,P104:P106)</f>
        <v>#REF!</v>
      </c>
      <c r="Q107" s="29" t="e">
        <f t="shared" ref="Q107" si="188">SUMPRODUCT($D104:$D106,Q104:Q106)</f>
        <v>#REF!</v>
      </c>
      <c r="R107" s="29" t="e">
        <f t="shared" ref="R107" si="189">SUMPRODUCT($D104:$D106,R104:R106)</f>
        <v>#REF!</v>
      </c>
      <c r="S107" s="29" t="e">
        <f t="shared" ref="S107" si="190">SUMPRODUCT($D104:$D106,S104:S106)</f>
        <v>#REF!</v>
      </c>
      <c r="T107" s="29" t="e">
        <f t="shared" ref="T107" si="191">SUMPRODUCT($D104:$D106,T104:T106)</f>
        <v>#REF!</v>
      </c>
      <c r="U107" s="29" t="e">
        <f t="shared" ref="U107" si="192">SUMPRODUCT($D104:$D106,U104:U106)</f>
        <v>#REF!</v>
      </c>
      <c r="V107" s="29" t="e">
        <f t="shared" ref="V107" si="193">SUMPRODUCT($D104:$D106,V104:V106)</f>
        <v>#REF!</v>
      </c>
      <c r="W107" s="29" t="e">
        <f t="shared" ref="W107" si="194">SUMPRODUCT($D104:$D106,W104:W106)</f>
        <v>#REF!</v>
      </c>
      <c r="X107" s="29" t="e">
        <f t="shared" ref="X107" si="195">SUMPRODUCT($D104:$D106,X104:X106)</f>
        <v>#REF!</v>
      </c>
      <c r="Y107" s="29" t="e">
        <f t="shared" ref="Y107" si="196">SUMPRODUCT($D104:$D106,Y104:Y106)</f>
        <v>#REF!</v>
      </c>
      <c r="Z107" s="29" t="e">
        <f t="shared" ref="Z107" si="197">SUMPRODUCT($D104:$D106,Z104:Z106)</f>
        <v>#REF!</v>
      </c>
      <c r="AA107" s="29" t="e">
        <f t="shared" ref="AA107" si="198">SUMPRODUCT($D104:$D106,AA104:AA106)</f>
        <v>#REF!</v>
      </c>
      <c r="AB107" s="29" t="e">
        <f t="shared" ref="AB107" si="199">SUMPRODUCT($D104:$D106,AB104:AB106)</f>
        <v>#REF!</v>
      </c>
      <c r="AC107" s="30" t="e">
        <f>+SUM(E107:AB107)</f>
        <v>#REF!</v>
      </c>
    </row>
    <row r="108" spans="1:29" ht="15" x14ac:dyDescent="0.2">
      <c r="A108" s="188" t="e">
        <f t="shared" ref="A108" si="200">A55</f>
        <v>#REF!</v>
      </c>
      <c r="B108" s="196"/>
      <c r="C108" s="13" t="s">
        <v>35</v>
      </c>
      <c r="D108" s="14" t="e">
        <f>+D55</f>
        <v>#REF!</v>
      </c>
      <c r="E108" s="10" t="e">
        <f>#REF!</f>
        <v>#REF!</v>
      </c>
      <c r="F108" s="15" t="e">
        <f>#REF!</f>
        <v>#REF!</v>
      </c>
      <c r="G108" s="15" t="e">
        <f>#REF!</f>
        <v>#REF!</v>
      </c>
      <c r="H108" s="15" t="e">
        <f>#REF!</f>
        <v>#REF!</v>
      </c>
      <c r="I108" s="15" t="e">
        <f>#REF!</f>
        <v>#REF!</v>
      </c>
      <c r="J108" s="15" t="e">
        <f>#REF!</f>
        <v>#REF!</v>
      </c>
      <c r="K108" s="15" t="e">
        <f>#REF!</f>
        <v>#REF!</v>
      </c>
      <c r="L108" s="15" t="e">
        <f>#REF!</f>
        <v>#REF!</v>
      </c>
      <c r="M108" s="15" t="e">
        <f>#REF!</f>
        <v>#REF!</v>
      </c>
      <c r="N108" s="15" t="e">
        <f>#REF!</f>
        <v>#REF!</v>
      </c>
      <c r="O108" s="15" t="e">
        <f>#REF!</f>
        <v>#REF!</v>
      </c>
      <c r="P108" s="15" t="e">
        <f>#REF!</f>
        <v>#REF!</v>
      </c>
      <c r="Q108" s="15" t="e">
        <f>#REF!</f>
        <v>#REF!</v>
      </c>
      <c r="R108" s="15" t="e">
        <f>#REF!</f>
        <v>#REF!</v>
      </c>
      <c r="S108" s="15" t="e">
        <f>#REF!</f>
        <v>#REF!</v>
      </c>
      <c r="T108" s="15" t="e">
        <f>#REF!</f>
        <v>#REF!</v>
      </c>
      <c r="U108" s="15" t="e">
        <f>#REF!</f>
        <v>#REF!</v>
      </c>
      <c r="V108" s="15" t="e">
        <f>#REF!</f>
        <v>#REF!</v>
      </c>
      <c r="W108" s="15" t="e">
        <f>#REF!</f>
        <v>#REF!</v>
      </c>
      <c r="X108" s="15" t="e">
        <f>#REF!</f>
        <v>#REF!</v>
      </c>
      <c r="Y108" s="15" t="e">
        <f>#REF!</f>
        <v>#REF!</v>
      </c>
      <c r="Z108" s="15" t="e">
        <f>#REF!</f>
        <v>#REF!</v>
      </c>
      <c r="AA108" s="15" t="e">
        <f>#REF!</f>
        <v>#REF!</v>
      </c>
      <c r="AB108" s="16" t="e">
        <f>#REF!</f>
        <v>#REF!</v>
      </c>
      <c r="AC108" s="12" t="e">
        <f>+SUM(E108:AB108)*D108</f>
        <v>#REF!</v>
      </c>
    </row>
    <row r="109" spans="1:29" ht="15" x14ac:dyDescent="0.2">
      <c r="A109" s="189"/>
      <c r="B109" s="197"/>
      <c r="C109" s="17" t="s">
        <v>36</v>
      </c>
      <c r="D109" s="18" t="e">
        <f>+D56</f>
        <v>#REF!</v>
      </c>
      <c r="E109" s="19" t="e">
        <f>#REF!</f>
        <v>#REF!</v>
      </c>
      <c r="F109" s="20" t="e">
        <f>#REF!</f>
        <v>#REF!</v>
      </c>
      <c r="G109" s="20" t="e">
        <f>#REF!</f>
        <v>#REF!</v>
      </c>
      <c r="H109" s="20" t="e">
        <f>#REF!</f>
        <v>#REF!</v>
      </c>
      <c r="I109" s="20" t="e">
        <f>#REF!</f>
        <v>#REF!</v>
      </c>
      <c r="J109" s="20" t="e">
        <f>#REF!</f>
        <v>#REF!</v>
      </c>
      <c r="K109" s="20" t="e">
        <f>#REF!</f>
        <v>#REF!</v>
      </c>
      <c r="L109" s="20" t="e">
        <f>#REF!</f>
        <v>#REF!</v>
      </c>
      <c r="M109" s="20" t="e">
        <f>#REF!</f>
        <v>#REF!</v>
      </c>
      <c r="N109" s="20" t="e">
        <f>#REF!</f>
        <v>#REF!</v>
      </c>
      <c r="O109" s="20" t="e">
        <f>#REF!</f>
        <v>#REF!</v>
      </c>
      <c r="P109" s="20" t="e">
        <f>#REF!</f>
        <v>#REF!</v>
      </c>
      <c r="Q109" s="20" t="e">
        <f>#REF!</f>
        <v>#REF!</v>
      </c>
      <c r="R109" s="20" t="e">
        <f>#REF!</f>
        <v>#REF!</v>
      </c>
      <c r="S109" s="20" t="e">
        <f>#REF!</f>
        <v>#REF!</v>
      </c>
      <c r="T109" s="20" t="e">
        <f>#REF!</f>
        <v>#REF!</v>
      </c>
      <c r="U109" s="20" t="e">
        <f>#REF!</f>
        <v>#REF!</v>
      </c>
      <c r="V109" s="20" t="e">
        <f>#REF!</f>
        <v>#REF!</v>
      </c>
      <c r="W109" s="20" t="e">
        <f>#REF!</f>
        <v>#REF!</v>
      </c>
      <c r="X109" s="20" t="e">
        <f>#REF!</f>
        <v>#REF!</v>
      </c>
      <c r="Y109" s="20" t="e">
        <f>#REF!</f>
        <v>#REF!</v>
      </c>
      <c r="Z109" s="20" t="e">
        <f>#REF!</f>
        <v>#REF!</v>
      </c>
      <c r="AA109" s="20" t="e">
        <f>#REF!</f>
        <v>#REF!</v>
      </c>
      <c r="AB109" s="21" t="e">
        <f>#REF!</f>
        <v>#REF!</v>
      </c>
      <c r="AC109" s="12" t="e">
        <f>+SUM(E109:AB109)*D109</f>
        <v>#REF!</v>
      </c>
    </row>
    <row r="110" spans="1:29" ht="15" x14ac:dyDescent="0.2">
      <c r="A110" s="189"/>
      <c r="B110" s="197"/>
      <c r="C110" s="22" t="s">
        <v>37</v>
      </c>
      <c r="D110" s="23" t="e">
        <f>+D57</f>
        <v>#REF!</v>
      </c>
      <c r="E110" s="24" t="e">
        <f>#REF!</f>
        <v>#REF!</v>
      </c>
      <c r="F110" s="25" t="e">
        <f>#REF!</f>
        <v>#REF!</v>
      </c>
      <c r="G110" s="25" t="e">
        <f>#REF!</f>
        <v>#REF!</v>
      </c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 t="e">
        <f>#REF!</f>
        <v>#REF!</v>
      </c>
      <c r="O110" s="25" t="e">
        <f>#REF!</f>
        <v>#REF!</v>
      </c>
      <c r="P110" s="25" t="e">
        <f>#REF!</f>
        <v>#REF!</v>
      </c>
      <c r="Q110" s="25" t="e">
        <f>#REF!</f>
        <v>#REF!</v>
      </c>
      <c r="R110" s="25" t="e">
        <f>#REF!</f>
        <v>#REF!</v>
      </c>
      <c r="S110" s="25" t="e">
        <f>#REF!</f>
        <v>#REF!</v>
      </c>
      <c r="T110" s="25" t="e">
        <f>#REF!</f>
        <v>#REF!</v>
      </c>
      <c r="U110" s="25" t="e">
        <f>#REF!</f>
        <v>#REF!</v>
      </c>
      <c r="V110" s="25" t="e">
        <f>#REF!</f>
        <v>#REF!</v>
      </c>
      <c r="W110" s="25" t="e">
        <f>#REF!</f>
        <v>#REF!</v>
      </c>
      <c r="X110" s="25" t="e">
        <f>#REF!</f>
        <v>#REF!</v>
      </c>
      <c r="Y110" s="25" t="e">
        <f>#REF!</f>
        <v>#REF!</v>
      </c>
      <c r="Z110" s="25" t="e">
        <f>#REF!</f>
        <v>#REF!</v>
      </c>
      <c r="AA110" s="25" t="e">
        <f>#REF!</f>
        <v>#REF!</v>
      </c>
      <c r="AB110" s="26" t="e">
        <f>#REF!</f>
        <v>#REF!</v>
      </c>
      <c r="AC110" s="12" t="e">
        <f>+SUM(E110:AB110)*D110</f>
        <v>#REF!</v>
      </c>
    </row>
    <row r="111" spans="1:29" ht="15" thickBot="1" x14ac:dyDescent="0.25">
      <c r="A111" s="190"/>
      <c r="B111" s="198"/>
      <c r="C111" s="27" t="s">
        <v>34</v>
      </c>
      <c r="D111" s="28" t="e">
        <f>+SUM(D108:D110)</f>
        <v>#REF!</v>
      </c>
      <c r="E111" s="29" t="e">
        <f>SUMPRODUCT($D108:$D110,E108:E110)</f>
        <v>#REF!</v>
      </c>
      <c r="F111" s="29" t="e">
        <f t="shared" ref="F111:AB111" si="201">SUMPRODUCT($D108:$D110,F108:F110)</f>
        <v>#REF!</v>
      </c>
      <c r="G111" s="29" t="e">
        <f t="shared" si="201"/>
        <v>#REF!</v>
      </c>
      <c r="H111" s="29" t="e">
        <f t="shared" si="201"/>
        <v>#REF!</v>
      </c>
      <c r="I111" s="29" t="e">
        <f t="shared" si="201"/>
        <v>#REF!</v>
      </c>
      <c r="J111" s="29" t="e">
        <f t="shared" si="201"/>
        <v>#REF!</v>
      </c>
      <c r="K111" s="29" t="e">
        <f t="shared" si="201"/>
        <v>#REF!</v>
      </c>
      <c r="L111" s="29" t="e">
        <f t="shared" si="201"/>
        <v>#REF!</v>
      </c>
      <c r="M111" s="29" t="e">
        <f t="shared" si="201"/>
        <v>#REF!</v>
      </c>
      <c r="N111" s="29" t="e">
        <f t="shared" si="201"/>
        <v>#REF!</v>
      </c>
      <c r="O111" s="29" t="e">
        <f t="shared" si="201"/>
        <v>#REF!</v>
      </c>
      <c r="P111" s="29" t="e">
        <f t="shared" si="201"/>
        <v>#REF!</v>
      </c>
      <c r="Q111" s="29" t="e">
        <f t="shared" si="201"/>
        <v>#REF!</v>
      </c>
      <c r="R111" s="29" t="e">
        <f t="shared" si="201"/>
        <v>#REF!</v>
      </c>
      <c r="S111" s="29" t="e">
        <f t="shared" si="201"/>
        <v>#REF!</v>
      </c>
      <c r="T111" s="29" t="e">
        <f t="shared" si="201"/>
        <v>#REF!</v>
      </c>
      <c r="U111" s="29" t="e">
        <f t="shared" si="201"/>
        <v>#REF!</v>
      </c>
      <c r="V111" s="29" t="e">
        <f t="shared" si="201"/>
        <v>#REF!</v>
      </c>
      <c r="W111" s="29" t="e">
        <f t="shared" si="201"/>
        <v>#REF!</v>
      </c>
      <c r="X111" s="29" t="e">
        <f t="shared" si="201"/>
        <v>#REF!</v>
      </c>
      <c r="Y111" s="29" t="e">
        <f t="shared" si="201"/>
        <v>#REF!</v>
      </c>
      <c r="Z111" s="29" t="e">
        <f t="shared" si="201"/>
        <v>#REF!</v>
      </c>
      <c r="AA111" s="29" t="e">
        <f t="shared" si="201"/>
        <v>#REF!</v>
      </c>
      <c r="AB111" s="29" t="e">
        <f t="shared" si="201"/>
        <v>#REF!</v>
      </c>
      <c r="AC111" s="30" t="e">
        <f>+SUM(E111:AB111)</f>
        <v>#REF!</v>
      </c>
    </row>
    <row r="112" spans="1:29" ht="12.75" x14ac:dyDescent="0.2"/>
    <row r="113" ht="12.75" x14ac:dyDescent="0.2"/>
  </sheetData>
  <sheetProtection selectLockedCells="1"/>
  <mergeCells count="50">
    <mergeCell ref="B108:B111"/>
    <mergeCell ref="C9:D9"/>
    <mergeCell ref="A96:A99"/>
    <mergeCell ref="B96:B99"/>
    <mergeCell ref="B100:B103"/>
    <mergeCell ref="B104:B107"/>
    <mergeCell ref="B88:B91"/>
    <mergeCell ref="B92:B95"/>
    <mergeCell ref="A84:A87"/>
    <mergeCell ref="A88:A91"/>
    <mergeCell ref="B35:B38"/>
    <mergeCell ref="B39:B42"/>
    <mergeCell ref="A92:A95"/>
    <mergeCell ref="B68:B71"/>
    <mergeCell ref="B72:B75"/>
    <mergeCell ref="B76:B79"/>
    <mergeCell ref="B11:B14"/>
    <mergeCell ref="B15:B18"/>
    <mergeCell ref="B23:B26"/>
    <mergeCell ref="B27:B30"/>
    <mergeCell ref="B19:B22"/>
    <mergeCell ref="B31:B34"/>
    <mergeCell ref="A76:A79"/>
    <mergeCell ref="A64:A67"/>
    <mergeCell ref="B84:B87"/>
    <mergeCell ref="B80:B83"/>
    <mergeCell ref="A80:A83"/>
    <mergeCell ref="B51:B54"/>
    <mergeCell ref="B55:B58"/>
    <mergeCell ref="A39:A42"/>
    <mergeCell ref="A43:A46"/>
    <mergeCell ref="A47:A50"/>
    <mergeCell ref="A51:A54"/>
    <mergeCell ref="B47:B50"/>
    <mergeCell ref="D2:E2"/>
    <mergeCell ref="A100:A103"/>
    <mergeCell ref="A104:A107"/>
    <mergeCell ref="A108:A111"/>
    <mergeCell ref="A11:A14"/>
    <mergeCell ref="A15:A18"/>
    <mergeCell ref="A19:A22"/>
    <mergeCell ref="A23:A26"/>
    <mergeCell ref="A27:A30"/>
    <mergeCell ref="A31:A34"/>
    <mergeCell ref="A35:A38"/>
    <mergeCell ref="A55:A58"/>
    <mergeCell ref="B43:B46"/>
    <mergeCell ref="B64:B67"/>
    <mergeCell ref="A68:A71"/>
    <mergeCell ref="A72:A75"/>
  </mergeCells>
  <phoneticPr fontId="3" type="noConversion"/>
  <printOptions horizontalCentered="1" verticalCentered="1"/>
  <pageMargins left="0.39370078740157483" right="0.32" top="0.48" bottom="0.66" header="0" footer="0"/>
  <pageSetup scale="29" orientation="landscape" r:id="rId1"/>
  <headerFooter alignWithMargins="0">
    <oddHeader>&amp;C&amp;"Arial"&amp;8&amp;K000000INTERNAL&amp;1#</oddHead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A7C08-5117-46D1-9673-30A87DBA7DF6}">
  <sheetPr>
    <tabColor theme="3" tint="0.39997558519241921"/>
    <pageSetUpPr fitToPage="1"/>
  </sheetPr>
  <dimension ref="A1:AG61"/>
  <sheetViews>
    <sheetView showGridLines="0" zoomScale="90" workbookViewId="0">
      <pane xSplit="4" ySplit="10" topLeftCell="Q11" activePane="bottomRight" state="frozen"/>
      <selection activeCell="E24" sqref="E24"/>
      <selection pane="topRight" activeCell="E24" sqref="E24"/>
      <selection pane="bottomLeft" activeCell="E24" sqref="E24"/>
      <selection pane="bottomRight" activeCell="E24" sqref="E24"/>
    </sheetView>
  </sheetViews>
  <sheetFormatPr baseColWidth="10" defaultColWidth="0" defaultRowHeight="12.75" x14ac:dyDescent="0.2"/>
  <cols>
    <col min="1" max="1" width="8.28515625" style="206" customWidth="1"/>
    <col min="2" max="2" width="15.5703125" style="206" customWidth="1"/>
    <col min="3" max="4" width="13.28515625" style="206" customWidth="1"/>
    <col min="5" max="11" width="14.42578125" style="206" hidden="1" customWidth="1"/>
    <col min="12" max="21" width="14.42578125" style="206" bestFit="1" customWidth="1"/>
    <col min="22" max="25" width="14.42578125" style="206" hidden="1" customWidth="1"/>
    <col min="26" max="26" width="18" style="206" hidden="1" customWidth="1"/>
    <col min="27" max="28" width="14.42578125" style="206" hidden="1" customWidth="1"/>
    <col min="29" max="29" width="17.7109375" style="206" customWidth="1"/>
    <col min="30" max="30" width="19.85546875" style="206" customWidth="1"/>
    <col min="31" max="31" width="3.42578125" style="206" hidden="1" customWidth="1"/>
    <col min="32" max="32" width="5.28515625" style="206" hidden="1" customWidth="1"/>
    <col min="33" max="33" width="9.85546875" style="206" hidden="1" customWidth="1"/>
    <col min="34" max="16384" width="3.42578125" style="206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">
        <v>129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207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>
        <v>2034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208" customFormat="1" ht="32.25" thickBot="1" x14ac:dyDescent="0.25">
      <c r="A10" s="3" t="s">
        <v>116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48945</v>
      </c>
      <c r="B11" s="202">
        <v>31067436.864640333</v>
      </c>
      <c r="C11" s="94" t="s">
        <v>35</v>
      </c>
      <c r="D11" s="95">
        <v>21</v>
      </c>
      <c r="E11" s="148"/>
      <c r="F11" s="149"/>
      <c r="G11" s="149"/>
      <c r="H11" s="149"/>
      <c r="I11" s="149"/>
      <c r="J11" s="149"/>
      <c r="K11" s="149"/>
      <c r="L11" s="149">
        <v>100217.53827303334</v>
      </c>
      <c r="M11" s="149">
        <v>100217.53827303334</v>
      </c>
      <c r="N11" s="149">
        <v>100217.53827303334</v>
      </c>
      <c r="O11" s="149">
        <v>100217.53827303334</v>
      </c>
      <c r="P11" s="149">
        <v>100217.53827303334</v>
      </c>
      <c r="Q11" s="149">
        <v>100217.53827303334</v>
      </c>
      <c r="R11" s="149">
        <v>100217.53827303334</v>
      </c>
      <c r="S11" s="149">
        <v>100217.53827303334</v>
      </c>
      <c r="T11" s="149">
        <v>100217.53827303334</v>
      </c>
      <c r="U11" s="149">
        <v>100217.53827303334</v>
      </c>
      <c r="V11" s="149"/>
      <c r="W11" s="149"/>
      <c r="X11" s="149"/>
      <c r="Y11" s="149"/>
      <c r="Z11" s="149"/>
      <c r="AA11" s="149"/>
      <c r="AB11" s="149"/>
      <c r="AC11" s="151">
        <v>21045683.037337001</v>
      </c>
      <c r="AF11" s="206" t="s">
        <v>1</v>
      </c>
      <c r="AG11" s="206">
        <v>1</v>
      </c>
    </row>
    <row r="12" spans="1:33" ht="15" x14ac:dyDescent="0.2">
      <c r="A12" s="191"/>
      <c r="B12" s="194"/>
      <c r="C12" s="100" t="s">
        <v>36</v>
      </c>
      <c r="D12" s="101">
        <v>4</v>
      </c>
      <c r="E12" s="145"/>
      <c r="F12" s="146"/>
      <c r="G12" s="146"/>
      <c r="H12" s="146"/>
      <c r="I12" s="146"/>
      <c r="J12" s="146"/>
      <c r="K12" s="146"/>
      <c r="L12" s="146">
        <v>100217.53827303334</v>
      </c>
      <c r="M12" s="146">
        <v>100217.53827303334</v>
      </c>
      <c r="N12" s="146">
        <v>100217.53827303334</v>
      </c>
      <c r="O12" s="146">
        <v>100217.53827303334</v>
      </c>
      <c r="P12" s="146">
        <v>100217.53827303334</v>
      </c>
      <c r="Q12" s="146">
        <v>100217.53827303334</v>
      </c>
      <c r="R12" s="146">
        <v>100217.53827303334</v>
      </c>
      <c r="S12" s="146">
        <v>100217.53827303334</v>
      </c>
      <c r="T12" s="146">
        <v>100217.53827303334</v>
      </c>
      <c r="U12" s="146">
        <v>100217.53827303334</v>
      </c>
      <c r="V12" s="146"/>
      <c r="W12" s="146"/>
      <c r="X12" s="146"/>
      <c r="Y12" s="146"/>
      <c r="Z12" s="146"/>
      <c r="AA12" s="146"/>
      <c r="AB12" s="146"/>
      <c r="AC12" s="152">
        <v>4008701.5309213335</v>
      </c>
      <c r="AF12" s="206" t="s">
        <v>3</v>
      </c>
      <c r="AG12" s="206">
        <v>1</v>
      </c>
    </row>
    <row r="13" spans="1:33" ht="15" x14ac:dyDescent="0.2">
      <c r="A13" s="191"/>
      <c r="B13" s="194"/>
      <c r="C13" s="106" t="s">
        <v>37</v>
      </c>
      <c r="D13" s="107">
        <v>6</v>
      </c>
      <c r="E13" s="143"/>
      <c r="F13" s="143"/>
      <c r="G13" s="143"/>
      <c r="H13" s="143"/>
      <c r="I13" s="143"/>
      <c r="J13" s="143"/>
      <c r="K13" s="143"/>
      <c r="L13" s="143">
        <v>100217.53827303334</v>
      </c>
      <c r="M13" s="143">
        <v>100217.53827303334</v>
      </c>
      <c r="N13" s="143">
        <v>100217.53827303334</v>
      </c>
      <c r="O13" s="143">
        <v>100217.53827303334</v>
      </c>
      <c r="P13" s="143">
        <v>100217.53827303334</v>
      </c>
      <c r="Q13" s="143">
        <v>100217.53827303334</v>
      </c>
      <c r="R13" s="143">
        <v>100217.53827303334</v>
      </c>
      <c r="S13" s="143">
        <v>100217.53827303334</v>
      </c>
      <c r="T13" s="143">
        <v>100217.53827303334</v>
      </c>
      <c r="U13" s="143">
        <v>100217.53827303334</v>
      </c>
      <c r="V13" s="143"/>
      <c r="W13" s="143"/>
      <c r="X13" s="143"/>
      <c r="Y13" s="143"/>
      <c r="Z13" s="143"/>
      <c r="AA13" s="143"/>
      <c r="AB13" s="143"/>
      <c r="AC13" s="153">
        <v>6013052.2963820007</v>
      </c>
      <c r="AF13" s="206" t="s">
        <v>2</v>
      </c>
      <c r="AG13" s="206">
        <v>1</v>
      </c>
    </row>
    <row r="14" spans="1:33" ht="15.75" thickBot="1" x14ac:dyDescent="0.25">
      <c r="A14" s="192"/>
      <c r="B14" s="195"/>
      <c r="C14" s="122" t="s">
        <v>34</v>
      </c>
      <c r="D14" s="123">
        <v>31</v>
      </c>
      <c r="E14" s="109"/>
      <c r="F14" s="109"/>
      <c r="G14" s="109"/>
      <c r="H14" s="109"/>
      <c r="I14" s="109"/>
      <c r="J14" s="109"/>
      <c r="K14" s="109"/>
      <c r="L14" s="109">
        <v>3106743.6864640331</v>
      </c>
      <c r="M14" s="109">
        <v>3106743.6864640331</v>
      </c>
      <c r="N14" s="109">
        <v>3106743.6864640331</v>
      </c>
      <c r="O14" s="109">
        <v>3106743.6864640331</v>
      </c>
      <c r="P14" s="109">
        <v>3106743.6864640331</v>
      </c>
      <c r="Q14" s="109">
        <v>3106743.6864640331</v>
      </c>
      <c r="R14" s="109">
        <v>3106743.6864640331</v>
      </c>
      <c r="S14" s="109">
        <v>3106743.6864640331</v>
      </c>
      <c r="T14" s="109">
        <v>3106743.6864640331</v>
      </c>
      <c r="U14" s="109">
        <v>3106743.6864640331</v>
      </c>
      <c r="V14" s="109"/>
      <c r="W14" s="109"/>
      <c r="X14" s="109"/>
      <c r="Y14" s="109"/>
      <c r="Z14" s="109"/>
      <c r="AA14" s="109"/>
      <c r="AB14" s="142"/>
      <c r="AC14" s="152">
        <v>31067436.864640333</v>
      </c>
      <c r="AD14" s="152"/>
    </row>
    <row r="15" spans="1:33" ht="15" x14ac:dyDescent="0.2">
      <c r="A15" s="191">
        <v>48976</v>
      </c>
      <c r="B15" s="202">
        <v>32097574.460983291</v>
      </c>
      <c r="C15" s="94" t="s">
        <v>35</v>
      </c>
      <c r="D15" s="95">
        <v>20</v>
      </c>
      <c r="E15" s="148"/>
      <c r="F15" s="149"/>
      <c r="G15" s="149"/>
      <c r="H15" s="149"/>
      <c r="I15" s="149"/>
      <c r="J15" s="149"/>
      <c r="K15" s="149"/>
      <c r="L15" s="149">
        <v>114634.19450351172</v>
      </c>
      <c r="M15" s="149">
        <v>114634.19450351172</v>
      </c>
      <c r="N15" s="149">
        <v>114634.19450351172</v>
      </c>
      <c r="O15" s="149">
        <v>114634.19450351172</v>
      </c>
      <c r="P15" s="149">
        <v>114634.19450351172</v>
      </c>
      <c r="Q15" s="149">
        <v>114634.19450351172</v>
      </c>
      <c r="R15" s="149">
        <v>114634.19450351172</v>
      </c>
      <c r="S15" s="149">
        <v>114634.19450351172</v>
      </c>
      <c r="T15" s="149">
        <v>114634.19450351172</v>
      </c>
      <c r="U15" s="149">
        <v>114634.19450351172</v>
      </c>
      <c r="V15" s="149"/>
      <c r="W15" s="149"/>
      <c r="X15" s="149"/>
      <c r="Y15" s="149"/>
      <c r="Z15" s="149"/>
      <c r="AA15" s="149"/>
      <c r="AB15" s="149"/>
      <c r="AC15" s="151">
        <v>22926838.90070235</v>
      </c>
      <c r="AF15" s="206" t="s">
        <v>1</v>
      </c>
      <c r="AG15" s="206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/>
      <c r="F16" s="146"/>
      <c r="G16" s="146"/>
      <c r="H16" s="146"/>
      <c r="I16" s="146"/>
      <c r="J16" s="146"/>
      <c r="K16" s="146"/>
      <c r="L16" s="146">
        <v>114634.19450351172</v>
      </c>
      <c r="M16" s="146">
        <v>114634.19450351172</v>
      </c>
      <c r="N16" s="146">
        <v>114634.19450351172</v>
      </c>
      <c r="O16" s="146">
        <v>114634.19450351172</v>
      </c>
      <c r="P16" s="146">
        <v>114634.19450351172</v>
      </c>
      <c r="Q16" s="146">
        <v>114634.19450351172</v>
      </c>
      <c r="R16" s="146">
        <v>114634.19450351172</v>
      </c>
      <c r="S16" s="146">
        <v>114634.19450351172</v>
      </c>
      <c r="T16" s="146">
        <v>114634.19450351172</v>
      </c>
      <c r="U16" s="146">
        <v>114634.19450351172</v>
      </c>
      <c r="V16" s="146"/>
      <c r="W16" s="146"/>
      <c r="X16" s="146"/>
      <c r="Y16" s="146"/>
      <c r="Z16" s="146"/>
      <c r="AA16" s="146"/>
      <c r="AB16" s="146"/>
      <c r="AC16" s="152">
        <v>4585367.7801404698</v>
      </c>
      <c r="AF16" s="206" t="s">
        <v>3</v>
      </c>
      <c r="AG16" s="206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/>
      <c r="F17" s="143"/>
      <c r="G17" s="143"/>
      <c r="H17" s="143"/>
      <c r="I17" s="143"/>
      <c r="J17" s="143"/>
      <c r="K17" s="143"/>
      <c r="L17" s="143">
        <v>114634.19450351172</v>
      </c>
      <c r="M17" s="143">
        <v>114634.19450351172</v>
      </c>
      <c r="N17" s="143">
        <v>114634.19450351172</v>
      </c>
      <c r="O17" s="143">
        <v>114634.19450351172</v>
      </c>
      <c r="P17" s="143">
        <v>114634.19450351172</v>
      </c>
      <c r="Q17" s="143">
        <v>114634.19450351172</v>
      </c>
      <c r="R17" s="143">
        <v>114634.19450351172</v>
      </c>
      <c r="S17" s="143">
        <v>114634.19450351172</v>
      </c>
      <c r="T17" s="143">
        <v>114634.19450351172</v>
      </c>
      <c r="U17" s="143">
        <v>114634.19450351172</v>
      </c>
      <c r="V17" s="143"/>
      <c r="W17" s="143"/>
      <c r="X17" s="143"/>
      <c r="Y17" s="143"/>
      <c r="Z17" s="143"/>
      <c r="AA17" s="143"/>
      <c r="AB17" s="143"/>
      <c r="AC17" s="153">
        <v>4585367.7801404698</v>
      </c>
      <c r="AF17" s="206" t="s">
        <v>2</v>
      </c>
      <c r="AG17" s="206">
        <v>2</v>
      </c>
    </row>
    <row r="18" spans="1:33" ht="15.75" thickBot="1" x14ac:dyDescent="0.25">
      <c r="A18" s="192"/>
      <c r="B18" s="195"/>
      <c r="C18" s="112" t="s">
        <v>34</v>
      </c>
      <c r="D18" s="113">
        <v>28</v>
      </c>
      <c r="E18" s="109"/>
      <c r="F18" s="109"/>
      <c r="G18" s="109"/>
      <c r="H18" s="109"/>
      <c r="I18" s="109"/>
      <c r="J18" s="109"/>
      <c r="K18" s="109"/>
      <c r="L18" s="109">
        <v>3209757.4460983286</v>
      </c>
      <c r="M18" s="109">
        <v>3209757.4460983286</v>
      </c>
      <c r="N18" s="109">
        <v>3209757.4460983286</v>
      </c>
      <c r="O18" s="109">
        <v>3209757.4460983286</v>
      </c>
      <c r="P18" s="109">
        <v>3209757.4460983286</v>
      </c>
      <c r="Q18" s="109">
        <v>3209757.4460983286</v>
      </c>
      <c r="R18" s="109">
        <v>3209757.4460983286</v>
      </c>
      <c r="S18" s="109">
        <v>3209757.4460983286</v>
      </c>
      <c r="T18" s="109">
        <v>3209757.4460983286</v>
      </c>
      <c r="U18" s="109">
        <v>3209757.4460983286</v>
      </c>
      <c r="V18" s="109"/>
      <c r="W18" s="109"/>
      <c r="X18" s="109"/>
      <c r="Y18" s="109"/>
      <c r="Z18" s="109"/>
      <c r="AA18" s="109"/>
      <c r="AB18" s="142"/>
      <c r="AC18" s="152">
        <v>32097574.460983291</v>
      </c>
      <c r="AD18" s="152"/>
    </row>
    <row r="19" spans="1:33" ht="15" x14ac:dyDescent="0.2">
      <c r="A19" s="193">
        <v>49004</v>
      </c>
      <c r="B19" s="202">
        <v>33194441.687475197</v>
      </c>
      <c r="C19" s="94" t="s">
        <v>35</v>
      </c>
      <c r="D19" s="95">
        <v>22</v>
      </c>
      <c r="E19" s="148"/>
      <c r="F19" s="149"/>
      <c r="G19" s="149"/>
      <c r="H19" s="149"/>
      <c r="I19" s="149"/>
      <c r="J19" s="149"/>
      <c r="K19" s="149"/>
      <c r="L19" s="149">
        <v>107078.84415314579</v>
      </c>
      <c r="M19" s="149">
        <v>107078.84415314579</v>
      </c>
      <c r="N19" s="149">
        <v>107078.84415314579</v>
      </c>
      <c r="O19" s="149">
        <v>107078.84415314579</v>
      </c>
      <c r="P19" s="149">
        <v>107078.84415314579</v>
      </c>
      <c r="Q19" s="149">
        <v>107078.84415314579</v>
      </c>
      <c r="R19" s="149">
        <v>107078.84415314579</v>
      </c>
      <c r="S19" s="149">
        <v>107078.84415314579</v>
      </c>
      <c r="T19" s="149">
        <v>107078.84415314579</v>
      </c>
      <c r="U19" s="149">
        <v>107078.84415314579</v>
      </c>
      <c r="V19" s="149"/>
      <c r="W19" s="149"/>
      <c r="X19" s="149"/>
      <c r="Y19" s="149"/>
      <c r="Z19" s="149"/>
      <c r="AA19" s="149"/>
      <c r="AB19" s="149"/>
      <c r="AC19" s="151">
        <v>23557345.713692077</v>
      </c>
      <c r="AF19" s="206" t="s">
        <v>1</v>
      </c>
      <c r="AG19" s="206">
        <v>3</v>
      </c>
    </row>
    <row r="20" spans="1:33" ht="15" x14ac:dyDescent="0.2">
      <c r="A20" s="191"/>
      <c r="B20" s="194"/>
      <c r="C20" s="100" t="s">
        <v>36</v>
      </c>
      <c r="D20" s="101">
        <v>4</v>
      </c>
      <c r="E20" s="145"/>
      <c r="F20" s="146"/>
      <c r="G20" s="146"/>
      <c r="H20" s="146"/>
      <c r="I20" s="146"/>
      <c r="J20" s="146"/>
      <c r="K20" s="146"/>
      <c r="L20" s="146">
        <v>107078.84415314579</v>
      </c>
      <c r="M20" s="146">
        <v>107078.84415314579</v>
      </c>
      <c r="N20" s="146">
        <v>107078.84415314579</v>
      </c>
      <c r="O20" s="146">
        <v>107078.84415314579</v>
      </c>
      <c r="P20" s="146">
        <v>107078.84415314579</v>
      </c>
      <c r="Q20" s="146">
        <v>107078.84415314579</v>
      </c>
      <c r="R20" s="146">
        <v>107078.84415314579</v>
      </c>
      <c r="S20" s="146">
        <v>107078.84415314579</v>
      </c>
      <c r="T20" s="146">
        <v>107078.84415314579</v>
      </c>
      <c r="U20" s="146">
        <v>107078.84415314579</v>
      </c>
      <c r="V20" s="146"/>
      <c r="W20" s="146"/>
      <c r="X20" s="146"/>
      <c r="Y20" s="146"/>
      <c r="Z20" s="146"/>
      <c r="AA20" s="146"/>
      <c r="AB20" s="146"/>
      <c r="AC20" s="152">
        <v>4283153.7661258318</v>
      </c>
      <c r="AF20" s="206" t="s">
        <v>3</v>
      </c>
      <c r="AG20" s="206">
        <v>3</v>
      </c>
    </row>
    <row r="21" spans="1:33" ht="15" x14ac:dyDescent="0.2">
      <c r="A21" s="191"/>
      <c r="B21" s="194"/>
      <c r="C21" s="106" t="s">
        <v>37</v>
      </c>
      <c r="D21" s="107">
        <v>5</v>
      </c>
      <c r="E21" s="143"/>
      <c r="F21" s="143"/>
      <c r="G21" s="143"/>
      <c r="H21" s="143"/>
      <c r="I21" s="143"/>
      <c r="J21" s="143"/>
      <c r="K21" s="143"/>
      <c r="L21" s="143">
        <v>107078.84415314579</v>
      </c>
      <c r="M21" s="143">
        <v>107078.84415314579</v>
      </c>
      <c r="N21" s="143">
        <v>107078.84415314579</v>
      </c>
      <c r="O21" s="143">
        <v>107078.84415314579</v>
      </c>
      <c r="P21" s="143">
        <v>107078.84415314579</v>
      </c>
      <c r="Q21" s="143">
        <v>107078.84415314579</v>
      </c>
      <c r="R21" s="143">
        <v>107078.84415314579</v>
      </c>
      <c r="S21" s="143">
        <v>107078.84415314579</v>
      </c>
      <c r="T21" s="143">
        <v>107078.84415314579</v>
      </c>
      <c r="U21" s="143">
        <v>107078.84415314579</v>
      </c>
      <c r="V21" s="143"/>
      <c r="W21" s="143"/>
      <c r="X21" s="143"/>
      <c r="Y21" s="143"/>
      <c r="Z21" s="143"/>
      <c r="AA21" s="143"/>
      <c r="AB21" s="143"/>
      <c r="AC21" s="153">
        <v>5353942.2076572897</v>
      </c>
      <c r="AF21" s="206" t="s">
        <v>2</v>
      </c>
      <c r="AG21" s="206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/>
      <c r="F22" s="109"/>
      <c r="G22" s="109"/>
      <c r="H22" s="109"/>
      <c r="I22" s="109"/>
      <c r="J22" s="109"/>
      <c r="K22" s="109"/>
      <c r="L22" s="109">
        <v>3319444.1687475196</v>
      </c>
      <c r="M22" s="109">
        <v>3319444.1687475196</v>
      </c>
      <c r="N22" s="109">
        <v>3319444.1687475196</v>
      </c>
      <c r="O22" s="109">
        <v>3319444.1687475196</v>
      </c>
      <c r="P22" s="109">
        <v>3319444.1687475196</v>
      </c>
      <c r="Q22" s="109">
        <v>3319444.1687475196</v>
      </c>
      <c r="R22" s="109">
        <v>3319444.1687475196</v>
      </c>
      <c r="S22" s="109">
        <v>3319444.1687475196</v>
      </c>
      <c r="T22" s="109">
        <v>3319444.1687475196</v>
      </c>
      <c r="U22" s="109">
        <v>3319444.1687475196</v>
      </c>
      <c r="V22" s="109"/>
      <c r="W22" s="109"/>
      <c r="X22" s="109"/>
      <c r="Y22" s="109"/>
      <c r="Z22" s="109"/>
      <c r="AA22" s="109"/>
      <c r="AB22" s="142"/>
      <c r="AC22" s="152">
        <v>33194441.687475197</v>
      </c>
      <c r="AD22" s="152"/>
    </row>
    <row r="23" spans="1:33" ht="15" x14ac:dyDescent="0.2">
      <c r="A23" s="193">
        <v>49035</v>
      </c>
      <c r="B23" s="202">
        <v>32237748.548160873</v>
      </c>
      <c r="C23" s="94" t="s">
        <v>35</v>
      </c>
      <c r="D23" s="95">
        <v>18</v>
      </c>
      <c r="E23" s="148"/>
      <c r="F23" s="149"/>
      <c r="G23" s="149"/>
      <c r="H23" s="149"/>
      <c r="I23" s="149"/>
      <c r="J23" s="149"/>
      <c r="K23" s="149"/>
      <c r="L23" s="149">
        <v>107459.1618272029</v>
      </c>
      <c r="M23" s="149">
        <v>107459.1618272029</v>
      </c>
      <c r="N23" s="149">
        <v>107459.1618272029</v>
      </c>
      <c r="O23" s="149">
        <v>107459.1618272029</v>
      </c>
      <c r="P23" s="149">
        <v>107459.1618272029</v>
      </c>
      <c r="Q23" s="149">
        <v>107459.1618272029</v>
      </c>
      <c r="R23" s="149">
        <v>107459.1618272029</v>
      </c>
      <c r="S23" s="149">
        <v>107459.1618272029</v>
      </c>
      <c r="T23" s="149">
        <v>107459.1618272029</v>
      </c>
      <c r="U23" s="149">
        <v>107459.1618272029</v>
      </c>
      <c r="V23" s="149"/>
      <c r="W23" s="149"/>
      <c r="X23" s="149"/>
      <c r="Y23" s="149"/>
      <c r="Z23" s="149"/>
      <c r="AA23" s="149"/>
      <c r="AB23" s="149"/>
      <c r="AC23" s="151">
        <v>19342649.128896523</v>
      </c>
      <c r="AF23" s="206" t="s">
        <v>1</v>
      </c>
      <c r="AG23" s="206">
        <v>4</v>
      </c>
    </row>
    <row r="24" spans="1:33" ht="15" x14ac:dyDescent="0.2">
      <c r="A24" s="191"/>
      <c r="B24" s="194"/>
      <c r="C24" s="100" t="s">
        <v>36</v>
      </c>
      <c r="D24" s="101">
        <v>5</v>
      </c>
      <c r="E24" s="145"/>
      <c r="F24" s="146"/>
      <c r="G24" s="146"/>
      <c r="H24" s="146"/>
      <c r="I24" s="146"/>
      <c r="J24" s="146"/>
      <c r="K24" s="146"/>
      <c r="L24" s="146">
        <v>107459.1618272029</v>
      </c>
      <c r="M24" s="146">
        <v>107459.1618272029</v>
      </c>
      <c r="N24" s="146">
        <v>107459.1618272029</v>
      </c>
      <c r="O24" s="146">
        <v>107459.1618272029</v>
      </c>
      <c r="P24" s="146">
        <v>107459.1618272029</v>
      </c>
      <c r="Q24" s="146">
        <v>107459.1618272029</v>
      </c>
      <c r="R24" s="146">
        <v>107459.1618272029</v>
      </c>
      <c r="S24" s="146">
        <v>107459.1618272029</v>
      </c>
      <c r="T24" s="146">
        <v>107459.1618272029</v>
      </c>
      <c r="U24" s="146">
        <v>107459.1618272029</v>
      </c>
      <c r="V24" s="146"/>
      <c r="W24" s="146"/>
      <c r="X24" s="146"/>
      <c r="Y24" s="146"/>
      <c r="Z24" s="146"/>
      <c r="AA24" s="146"/>
      <c r="AB24" s="146"/>
      <c r="AC24" s="152">
        <v>5372958.0913601452</v>
      </c>
      <c r="AF24" s="206" t="s">
        <v>3</v>
      </c>
      <c r="AG24" s="206">
        <v>4</v>
      </c>
    </row>
    <row r="25" spans="1:33" ht="15" x14ac:dyDescent="0.2">
      <c r="A25" s="191"/>
      <c r="B25" s="194"/>
      <c r="C25" s="106" t="s">
        <v>37</v>
      </c>
      <c r="D25" s="107">
        <v>7</v>
      </c>
      <c r="E25" s="143"/>
      <c r="F25" s="143"/>
      <c r="G25" s="143"/>
      <c r="H25" s="143"/>
      <c r="I25" s="143"/>
      <c r="J25" s="143"/>
      <c r="K25" s="143"/>
      <c r="L25" s="143">
        <v>107459.1618272029</v>
      </c>
      <c r="M25" s="143">
        <v>107459.1618272029</v>
      </c>
      <c r="N25" s="143">
        <v>107459.1618272029</v>
      </c>
      <c r="O25" s="143">
        <v>107459.1618272029</v>
      </c>
      <c r="P25" s="143">
        <v>107459.1618272029</v>
      </c>
      <c r="Q25" s="143">
        <v>107459.1618272029</v>
      </c>
      <c r="R25" s="143">
        <v>107459.1618272029</v>
      </c>
      <c r="S25" s="143">
        <v>107459.1618272029</v>
      </c>
      <c r="T25" s="143">
        <v>107459.1618272029</v>
      </c>
      <c r="U25" s="143">
        <v>107459.1618272029</v>
      </c>
      <c r="V25" s="143"/>
      <c r="W25" s="143"/>
      <c r="X25" s="143"/>
      <c r="Y25" s="143"/>
      <c r="Z25" s="143"/>
      <c r="AA25" s="143"/>
      <c r="AB25" s="143"/>
      <c r="AC25" s="153">
        <v>7522141.3279042039</v>
      </c>
      <c r="AF25" s="206" t="s">
        <v>2</v>
      </c>
      <c r="AG25" s="206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/>
      <c r="F26" s="109"/>
      <c r="G26" s="109"/>
      <c r="H26" s="109"/>
      <c r="I26" s="109"/>
      <c r="J26" s="109"/>
      <c r="K26" s="109"/>
      <c r="L26" s="109">
        <v>3223774.8548160871</v>
      </c>
      <c r="M26" s="109">
        <v>3223774.8548160871</v>
      </c>
      <c r="N26" s="109">
        <v>3223774.8548160871</v>
      </c>
      <c r="O26" s="109">
        <v>3223774.8548160871</v>
      </c>
      <c r="P26" s="109">
        <v>3223774.8548160871</v>
      </c>
      <c r="Q26" s="109">
        <v>3223774.8548160871</v>
      </c>
      <c r="R26" s="109">
        <v>3223774.8548160871</v>
      </c>
      <c r="S26" s="109">
        <v>3223774.8548160871</v>
      </c>
      <c r="T26" s="109">
        <v>3223774.8548160871</v>
      </c>
      <c r="U26" s="109">
        <v>3223774.8548160871</v>
      </c>
      <c r="V26" s="109"/>
      <c r="W26" s="109"/>
      <c r="X26" s="109"/>
      <c r="Y26" s="109"/>
      <c r="Z26" s="109"/>
      <c r="AA26" s="109"/>
      <c r="AB26" s="142"/>
      <c r="AC26" s="152">
        <v>32237748.548160873</v>
      </c>
      <c r="AD26" s="152"/>
    </row>
    <row r="27" spans="1:33" ht="15" x14ac:dyDescent="0.2">
      <c r="A27" s="193">
        <v>49065</v>
      </c>
      <c r="B27" s="202">
        <v>32939311.457546778</v>
      </c>
      <c r="C27" s="94" t="s">
        <v>35</v>
      </c>
      <c r="D27" s="95">
        <v>21</v>
      </c>
      <c r="E27" s="148"/>
      <c r="F27" s="149"/>
      <c r="G27" s="149"/>
      <c r="H27" s="149"/>
      <c r="I27" s="149"/>
      <c r="J27" s="149"/>
      <c r="K27" s="149"/>
      <c r="L27" s="149">
        <v>106255.84341144124</v>
      </c>
      <c r="M27" s="149">
        <v>106255.84341144124</v>
      </c>
      <c r="N27" s="149">
        <v>106255.84341144124</v>
      </c>
      <c r="O27" s="149">
        <v>106255.84341144124</v>
      </c>
      <c r="P27" s="149">
        <v>106255.84341144124</v>
      </c>
      <c r="Q27" s="149">
        <v>106255.84341144124</v>
      </c>
      <c r="R27" s="149">
        <v>106255.84341144124</v>
      </c>
      <c r="S27" s="149">
        <v>106255.84341144124</v>
      </c>
      <c r="T27" s="149">
        <v>106255.84341144124</v>
      </c>
      <c r="U27" s="149">
        <v>106255.84341144124</v>
      </c>
      <c r="V27" s="149"/>
      <c r="W27" s="149"/>
      <c r="X27" s="149"/>
      <c r="Y27" s="149"/>
      <c r="Z27" s="149"/>
      <c r="AA27" s="149"/>
      <c r="AB27" s="149"/>
      <c r="AC27" s="151">
        <v>22313727.116402656</v>
      </c>
      <c r="AF27" s="206" t="s">
        <v>1</v>
      </c>
      <c r="AG27" s="206">
        <v>5</v>
      </c>
    </row>
    <row r="28" spans="1:33" ht="15" x14ac:dyDescent="0.2">
      <c r="A28" s="191"/>
      <c r="B28" s="194"/>
      <c r="C28" s="100" t="s">
        <v>36</v>
      </c>
      <c r="D28" s="101">
        <v>4</v>
      </c>
      <c r="E28" s="145"/>
      <c r="F28" s="146"/>
      <c r="G28" s="146"/>
      <c r="H28" s="146"/>
      <c r="I28" s="146"/>
      <c r="J28" s="146"/>
      <c r="K28" s="146"/>
      <c r="L28" s="146">
        <v>106255.84341144124</v>
      </c>
      <c r="M28" s="146">
        <v>106255.84341144124</v>
      </c>
      <c r="N28" s="146">
        <v>106255.84341144124</v>
      </c>
      <c r="O28" s="146">
        <v>106255.84341144124</v>
      </c>
      <c r="P28" s="146">
        <v>106255.84341144124</v>
      </c>
      <c r="Q28" s="146">
        <v>106255.84341144124</v>
      </c>
      <c r="R28" s="146">
        <v>106255.84341144124</v>
      </c>
      <c r="S28" s="146">
        <v>106255.84341144124</v>
      </c>
      <c r="T28" s="146">
        <v>106255.84341144124</v>
      </c>
      <c r="U28" s="146">
        <v>106255.84341144124</v>
      </c>
      <c r="V28" s="146"/>
      <c r="W28" s="146"/>
      <c r="X28" s="146"/>
      <c r="Y28" s="146"/>
      <c r="Z28" s="146"/>
      <c r="AA28" s="146"/>
      <c r="AB28" s="146"/>
      <c r="AC28" s="152">
        <v>4250233.7364576487</v>
      </c>
      <c r="AF28" s="206" t="s">
        <v>3</v>
      </c>
      <c r="AG28" s="206">
        <v>5</v>
      </c>
    </row>
    <row r="29" spans="1:33" ht="15" x14ac:dyDescent="0.2">
      <c r="A29" s="191"/>
      <c r="B29" s="194"/>
      <c r="C29" s="106" t="s">
        <v>37</v>
      </c>
      <c r="D29" s="107">
        <v>6</v>
      </c>
      <c r="E29" s="143"/>
      <c r="F29" s="143"/>
      <c r="G29" s="143"/>
      <c r="H29" s="143"/>
      <c r="I29" s="143"/>
      <c r="J29" s="143"/>
      <c r="K29" s="143"/>
      <c r="L29" s="143">
        <v>106255.84341144124</v>
      </c>
      <c r="M29" s="143">
        <v>106255.84341144124</v>
      </c>
      <c r="N29" s="143">
        <v>106255.84341144124</v>
      </c>
      <c r="O29" s="143">
        <v>106255.84341144124</v>
      </c>
      <c r="P29" s="143">
        <v>106255.84341144124</v>
      </c>
      <c r="Q29" s="143">
        <v>106255.84341144124</v>
      </c>
      <c r="R29" s="143">
        <v>106255.84341144124</v>
      </c>
      <c r="S29" s="143">
        <v>106255.84341144124</v>
      </c>
      <c r="T29" s="143">
        <v>106255.84341144124</v>
      </c>
      <c r="U29" s="143">
        <v>106255.84341144124</v>
      </c>
      <c r="V29" s="143"/>
      <c r="W29" s="143"/>
      <c r="X29" s="143"/>
      <c r="Y29" s="143"/>
      <c r="Z29" s="143"/>
      <c r="AA29" s="143"/>
      <c r="AB29" s="143"/>
      <c r="AC29" s="153">
        <v>6375350.6046864726</v>
      </c>
      <c r="AF29" s="206" t="s">
        <v>2</v>
      </c>
      <c r="AG29" s="206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/>
      <c r="F30" s="109"/>
      <c r="G30" s="109"/>
      <c r="H30" s="109"/>
      <c r="I30" s="109"/>
      <c r="J30" s="109"/>
      <c r="K30" s="109"/>
      <c r="L30" s="109">
        <v>3293931.1457546782</v>
      </c>
      <c r="M30" s="109">
        <v>3293931.1457546782</v>
      </c>
      <c r="N30" s="109">
        <v>3293931.1457546782</v>
      </c>
      <c r="O30" s="109">
        <v>3293931.1457546782</v>
      </c>
      <c r="P30" s="109">
        <v>3293931.1457546782</v>
      </c>
      <c r="Q30" s="109">
        <v>3293931.1457546782</v>
      </c>
      <c r="R30" s="109">
        <v>3293931.1457546782</v>
      </c>
      <c r="S30" s="109">
        <v>3293931.1457546782</v>
      </c>
      <c r="T30" s="109">
        <v>3293931.1457546782</v>
      </c>
      <c r="U30" s="109">
        <v>3293931.1457546782</v>
      </c>
      <c r="V30" s="109"/>
      <c r="W30" s="109"/>
      <c r="X30" s="109"/>
      <c r="Y30" s="109"/>
      <c r="Z30" s="109"/>
      <c r="AA30" s="109"/>
      <c r="AB30" s="142"/>
      <c r="AC30" s="152">
        <v>32939311.457546778</v>
      </c>
      <c r="AD30" s="152"/>
    </row>
    <row r="31" spans="1:33" ht="15" x14ac:dyDescent="0.2">
      <c r="A31" s="193">
        <v>49096</v>
      </c>
      <c r="B31" s="202">
        <v>31843855.491937578</v>
      </c>
      <c r="C31" s="94" t="s">
        <v>35</v>
      </c>
      <c r="D31" s="95">
        <v>20</v>
      </c>
      <c r="E31" s="148"/>
      <c r="F31" s="149"/>
      <c r="G31" s="149"/>
      <c r="H31" s="149"/>
      <c r="I31" s="149"/>
      <c r="J31" s="149"/>
      <c r="K31" s="149"/>
      <c r="L31" s="149">
        <v>106146.18497312524</v>
      </c>
      <c r="M31" s="149">
        <v>106146.18497312524</v>
      </c>
      <c r="N31" s="149">
        <v>106146.18497312524</v>
      </c>
      <c r="O31" s="149">
        <v>106146.18497312524</v>
      </c>
      <c r="P31" s="149">
        <v>106146.18497312524</v>
      </c>
      <c r="Q31" s="149">
        <v>106146.18497312524</v>
      </c>
      <c r="R31" s="149">
        <v>106146.18497312524</v>
      </c>
      <c r="S31" s="149">
        <v>106146.18497312524</v>
      </c>
      <c r="T31" s="149">
        <v>106146.18497312524</v>
      </c>
      <c r="U31" s="149">
        <v>106146.18497312524</v>
      </c>
      <c r="V31" s="149"/>
      <c r="W31" s="149"/>
      <c r="X31" s="149"/>
      <c r="Y31" s="149"/>
      <c r="Z31" s="149"/>
      <c r="AA31" s="149"/>
      <c r="AB31" s="149"/>
      <c r="AC31" s="151">
        <v>21229236.994625051</v>
      </c>
      <c r="AF31" s="206" t="s">
        <v>1</v>
      </c>
      <c r="AG31" s="206">
        <v>6</v>
      </c>
    </row>
    <row r="32" spans="1:33" ht="15" x14ac:dyDescent="0.2">
      <c r="A32" s="191"/>
      <c r="B32" s="194"/>
      <c r="C32" s="100" t="s">
        <v>36</v>
      </c>
      <c r="D32" s="101">
        <v>4</v>
      </c>
      <c r="E32" s="145"/>
      <c r="F32" s="146"/>
      <c r="G32" s="146"/>
      <c r="H32" s="146"/>
      <c r="I32" s="146"/>
      <c r="J32" s="146"/>
      <c r="K32" s="146"/>
      <c r="L32" s="146">
        <v>106146.18497312524</v>
      </c>
      <c r="M32" s="146">
        <v>106146.18497312524</v>
      </c>
      <c r="N32" s="146">
        <v>106146.18497312524</v>
      </c>
      <c r="O32" s="146">
        <v>106146.18497312524</v>
      </c>
      <c r="P32" s="146">
        <v>106146.18497312524</v>
      </c>
      <c r="Q32" s="146">
        <v>106146.18497312524</v>
      </c>
      <c r="R32" s="146">
        <v>106146.18497312524</v>
      </c>
      <c r="S32" s="146">
        <v>106146.18497312524</v>
      </c>
      <c r="T32" s="146">
        <v>106146.18497312524</v>
      </c>
      <c r="U32" s="146">
        <v>106146.18497312524</v>
      </c>
      <c r="V32" s="146"/>
      <c r="W32" s="146"/>
      <c r="X32" s="146"/>
      <c r="Y32" s="146"/>
      <c r="Z32" s="146"/>
      <c r="AA32" s="146"/>
      <c r="AB32" s="146"/>
      <c r="AC32" s="152">
        <v>4245847.3989250101</v>
      </c>
      <c r="AF32" s="206" t="s">
        <v>3</v>
      </c>
      <c r="AG32" s="206">
        <v>6</v>
      </c>
    </row>
    <row r="33" spans="1:33" ht="15" x14ac:dyDescent="0.2">
      <c r="A33" s="191"/>
      <c r="B33" s="194"/>
      <c r="C33" s="106" t="s">
        <v>37</v>
      </c>
      <c r="D33" s="107">
        <v>6</v>
      </c>
      <c r="E33" s="143"/>
      <c r="F33" s="143"/>
      <c r="G33" s="143"/>
      <c r="H33" s="143"/>
      <c r="I33" s="143"/>
      <c r="J33" s="143"/>
      <c r="K33" s="143"/>
      <c r="L33" s="143">
        <v>106146.18497312524</v>
      </c>
      <c r="M33" s="143">
        <v>106146.18497312524</v>
      </c>
      <c r="N33" s="143">
        <v>106146.18497312524</v>
      </c>
      <c r="O33" s="143">
        <v>106146.18497312524</v>
      </c>
      <c r="P33" s="143">
        <v>106146.18497312524</v>
      </c>
      <c r="Q33" s="143">
        <v>106146.18497312524</v>
      </c>
      <c r="R33" s="143">
        <v>106146.18497312524</v>
      </c>
      <c r="S33" s="143">
        <v>106146.18497312524</v>
      </c>
      <c r="T33" s="143">
        <v>106146.18497312524</v>
      </c>
      <c r="U33" s="143">
        <v>106146.18497312524</v>
      </c>
      <c r="V33" s="143"/>
      <c r="W33" s="143"/>
      <c r="X33" s="143"/>
      <c r="Y33" s="143"/>
      <c r="Z33" s="143"/>
      <c r="AA33" s="143"/>
      <c r="AB33" s="143"/>
      <c r="AC33" s="153">
        <v>6368771.0983875152</v>
      </c>
      <c r="AF33" s="206" t="s">
        <v>2</v>
      </c>
      <c r="AG33" s="206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/>
      <c r="F34" s="109"/>
      <c r="G34" s="109"/>
      <c r="H34" s="109"/>
      <c r="I34" s="109"/>
      <c r="J34" s="109"/>
      <c r="K34" s="109"/>
      <c r="L34" s="109">
        <v>3184385.5491937576</v>
      </c>
      <c r="M34" s="109">
        <v>3184385.5491937576</v>
      </c>
      <c r="N34" s="109">
        <v>3184385.5491937576</v>
      </c>
      <c r="O34" s="109">
        <v>3184385.5491937576</v>
      </c>
      <c r="P34" s="109">
        <v>3184385.5491937576</v>
      </c>
      <c r="Q34" s="109">
        <v>3184385.5491937576</v>
      </c>
      <c r="R34" s="109">
        <v>3184385.5491937576</v>
      </c>
      <c r="S34" s="109">
        <v>3184385.5491937576</v>
      </c>
      <c r="T34" s="109">
        <v>3184385.5491937576</v>
      </c>
      <c r="U34" s="109">
        <v>3184385.5491937576</v>
      </c>
      <c r="V34" s="109"/>
      <c r="W34" s="109"/>
      <c r="X34" s="109"/>
      <c r="Y34" s="109"/>
      <c r="Z34" s="109"/>
      <c r="AA34" s="109"/>
      <c r="AB34" s="142"/>
      <c r="AC34" s="152">
        <v>31843855.491937578</v>
      </c>
      <c r="AD34" s="152"/>
    </row>
    <row r="35" spans="1:33" ht="15" x14ac:dyDescent="0.2">
      <c r="A35" s="193">
        <v>49126</v>
      </c>
      <c r="B35" s="202">
        <v>32202353.006966375</v>
      </c>
      <c r="C35" s="94" t="s">
        <v>35</v>
      </c>
      <c r="D35" s="95">
        <v>19</v>
      </c>
      <c r="E35" s="148"/>
      <c r="F35" s="149"/>
      <c r="G35" s="149"/>
      <c r="H35" s="149"/>
      <c r="I35" s="149"/>
      <c r="J35" s="149"/>
      <c r="K35" s="149"/>
      <c r="L35" s="149">
        <v>103878.55808698833</v>
      </c>
      <c r="M35" s="149">
        <v>103878.55808698833</v>
      </c>
      <c r="N35" s="149">
        <v>103878.55808698833</v>
      </c>
      <c r="O35" s="149">
        <v>103878.55808698833</v>
      </c>
      <c r="P35" s="149">
        <v>103878.55808698833</v>
      </c>
      <c r="Q35" s="149">
        <v>103878.55808698833</v>
      </c>
      <c r="R35" s="149">
        <v>103878.55808698833</v>
      </c>
      <c r="S35" s="149">
        <v>103878.55808698833</v>
      </c>
      <c r="T35" s="149">
        <v>103878.55808698833</v>
      </c>
      <c r="U35" s="149">
        <v>103878.55808698833</v>
      </c>
      <c r="V35" s="149"/>
      <c r="W35" s="149"/>
      <c r="X35" s="149"/>
      <c r="Y35" s="149"/>
      <c r="Z35" s="149"/>
      <c r="AA35" s="149"/>
      <c r="AB35" s="149"/>
      <c r="AC35" s="151">
        <v>19736926.036527779</v>
      </c>
      <c r="AF35" s="206" t="s">
        <v>1</v>
      </c>
      <c r="AG35" s="206">
        <v>7</v>
      </c>
    </row>
    <row r="36" spans="1:33" ht="15" x14ac:dyDescent="0.2">
      <c r="A36" s="191"/>
      <c r="B36" s="194"/>
      <c r="C36" s="100" t="s">
        <v>36</v>
      </c>
      <c r="D36" s="101">
        <v>5</v>
      </c>
      <c r="E36" s="145"/>
      <c r="F36" s="146"/>
      <c r="G36" s="146"/>
      <c r="H36" s="146"/>
      <c r="I36" s="146"/>
      <c r="J36" s="146"/>
      <c r="K36" s="146"/>
      <c r="L36" s="146">
        <v>103878.55808698833</v>
      </c>
      <c r="M36" s="146">
        <v>103878.55808698833</v>
      </c>
      <c r="N36" s="146">
        <v>103878.55808698833</v>
      </c>
      <c r="O36" s="146">
        <v>103878.55808698833</v>
      </c>
      <c r="P36" s="146">
        <v>103878.55808698833</v>
      </c>
      <c r="Q36" s="146">
        <v>103878.55808698833</v>
      </c>
      <c r="R36" s="146">
        <v>103878.55808698833</v>
      </c>
      <c r="S36" s="146">
        <v>103878.55808698833</v>
      </c>
      <c r="T36" s="146">
        <v>103878.55808698833</v>
      </c>
      <c r="U36" s="146">
        <v>103878.55808698833</v>
      </c>
      <c r="V36" s="146"/>
      <c r="W36" s="146"/>
      <c r="X36" s="146"/>
      <c r="Y36" s="146"/>
      <c r="Z36" s="146"/>
      <c r="AA36" s="146"/>
      <c r="AB36" s="146"/>
      <c r="AC36" s="152">
        <v>5193927.9043494156</v>
      </c>
      <c r="AF36" s="206" t="s">
        <v>3</v>
      </c>
      <c r="AG36" s="206">
        <v>7</v>
      </c>
    </row>
    <row r="37" spans="1:33" ht="15" x14ac:dyDescent="0.2">
      <c r="A37" s="191"/>
      <c r="B37" s="194"/>
      <c r="C37" s="106" t="s">
        <v>37</v>
      </c>
      <c r="D37" s="107">
        <v>7</v>
      </c>
      <c r="E37" s="143"/>
      <c r="F37" s="143"/>
      <c r="G37" s="143"/>
      <c r="H37" s="143"/>
      <c r="I37" s="143"/>
      <c r="J37" s="143"/>
      <c r="K37" s="143"/>
      <c r="L37" s="143">
        <v>103878.55808698833</v>
      </c>
      <c r="M37" s="143">
        <v>103878.55808698833</v>
      </c>
      <c r="N37" s="143">
        <v>103878.55808698833</v>
      </c>
      <c r="O37" s="143">
        <v>103878.55808698833</v>
      </c>
      <c r="P37" s="143">
        <v>103878.55808698833</v>
      </c>
      <c r="Q37" s="143">
        <v>103878.55808698833</v>
      </c>
      <c r="R37" s="143">
        <v>103878.55808698833</v>
      </c>
      <c r="S37" s="143">
        <v>103878.55808698833</v>
      </c>
      <c r="T37" s="143">
        <v>103878.55808698833</v>
      </c>
      <c r="U37" s="143">
        <v>103878.55808698833</v>
      </c>
      <c r="V37" s="143"/>
      <c r="W37" s="143"/>
      <c r="X37" s="143"/>
      <c r="Y37" s="143"/>
      <c r="Z37" s="143"/>
      <c r="AA37" s="143"/>
      <c r="AB37" s="143"/>
      <c r="AC37" s="153">
        <v>7271499.0660891812</v>
      </c>
      <c r="AF37" s="206" t="s">
        <v>2</v>
      </c>
      <c r="AG37" s="206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/>
      <c r="F38" s="109"/>
      <c r="G38" s="109"/>
      <c r="H38" s="109"/>
      <c r="I38" s="109"/>
      <c r="J38" s="109"/>
      <c r="K38" s="109"/>
      <c r="L38" s="109">
        <v>3220235.3006966379</v>
      </c>
      <c r="M38" s="109">
        <v>3220235.3006966379</v>
      </c>
      <c r="N38" s="109">
        <v>3220235.3006966379</v>
      </c>
      <c r="O38" s="109">
        <v>3220235.3006966379</v>
      </c>
      <c r="P38" s="109">
        <v>3220235.3006966379</v>
      </c>
      <c r="Q38" s="109">
        <v>3220235.3006966379</v>
      </c>
      <c r="R38" s="109">
        <v>3220235.3006966379</v>
      </c>
      <c r="S38" s="109">
        <v>3220235.3006966379</v>
      </c>
      <c r="T38" s="109">
        <v>3220235.3006966379</v>
      </c>
      <c r="U38" s="109">
        <v>3220235.3006966379</v>
      </c>
      <c r="V38" s="109"/>
      <c r="W38" s="109"/>
      <c r="X38" s="109"/>
      <c r="Y38" s="109"/>
      <c r="Z38" s="109"/>
      <c r="AA38" s="109"/>
      <c r="AB38" s="142"/>
      <c r="AC38" s="152">
        <v>32202353.006966375</v>
      </c>
      <c r="AD38" s="152"/>
    </row>
    <row r="39" spans="1:33" ht="15" x14ac:dyDescent="0.2">
      <c r="A39" s="193">
        <v>49157</v>
      </c>
      <c r="B39" s="202">
        <v>32356197.740798842</v>
      </c>
      <c r="C39" s="94" t="s">
        <v>35</v>
      </c>
      <c r="D39" s="95">
        <v>21</v>
      </c>
      <c r="E39" s="148"/>
      <c r="F39" s="149"/>
      <c r="G39" s="149"/>
      <c r="H39" s="149"/>
      <c r="I39" s="149"/>
      <c r="J39" s="149"/>
      <c r="K39" s="149"/>
      <c r="L39" s="149">
        <v>104374.83142193175</v>
      </c>
      <c r="M39" s="149">
        <v>104374.83142193175</v>
      </c>
      <c r="N39" s="149">
        <v>104374.83142193175</v>
      </c>
      <c r="O39" s="149">
        <v>104374.83142193175</v>
      </c>
      <c r="P39" s="149">
        <v>104374.83142193175</v>
      </c>
      <c r="Q39" s="149">
        <v>104374.83142193175</v>
      </c>
      <c r="R39" s="149">
        <v>104374.83142193175</v>
      </c>
      <c r="S39" s="149">
        <v>104374.83142193175</v>
      </c>
      <c r="T39" s="149">
        <v>104374.83142193175</v>
      </c>
      <c r="U39" s="149">
        <v>104374.83142193175</v>
      </c>
      <c r="V39" s="149"/>
      <c r="W39" s="149"/>
      <c r="X39" s="149"/>
      <c r="Y39" s="149"/>
      <c r="Z39" s="149"/>
      <c r="AA39" s="149"/>
      <c r="AB39" s="149"/>
      <c r="AC39" s="151">
        <v>21918714.598605666</v>
      </c>
      <c r="AF39" s="206" t="s">
        <v>1</v>
      </c>
      <c r="AG39" s="206">
        <v>8</v>
      </c>
    </row>
    <row r="40" spans="1:33" ht="15" x14ac:dyDescent="0.2">
      <c r="A40" s="191"/>
      <c r="B40" s="194"/>
      <c r="C40" s="100" t="s">
        <v>36</v>
      </c>
      <c r="D40" s="101">
        <v>4</v>
      </c>
      <c r="E40" s="145"/>
      <c r="F40" s="146"/>
      <c r="G40" s="146"/>
      <c r="H40" s="146"/>
      <c r="I40" s="146"/>
      <c r="J40" s="146"/>
      <c r="K40" s="146"/>
      <c r="L40" s="146">
        <v>104374.83142193175</v>
      </c>
      <c r="M40" s="146">
        <v>104374.83142193175</v>
      </c>
      <c r="N40" s="146">
        <v>104374.83142193175</v>
      </c>
      <c r="O40" s="146">
        <v>104374.83142193175</v>
      </c>
      <c r="P40" s="146">
        <v>104374.83142193175</v>
      </c>
      <c r="Q40" s="146">
        <v>104374.83142193175</v>
      </c>
      <c r="R40" s="146">
        <v>104374.83142193175</v>
      </c>
      <c r="S40" s="146">
        <v>104374.83142193175</v>
      </c>
      <c r="T40" s="146">
        <v>104374.83142193175</v>
      </c>
      <c r="U40" s="146">
        <v>104374.83142193175</v>
      </c>
      <c r="V40" s="146"/>
      <c r="W40" s="146"/>
      <c r="X40" s="146"/>
      <c r="Y40" s="146"/>
      <c r="Z40" s="146"/>
      <c r="AA40" s="146"/>
      <c r="AB40" s="146"/>
      <c r="AC40" s="152">
        <v>4174993.2568772701</v>
      </c>
      <c r="AF40" s="206" t="s">
        <v>3</v>
      </c>
      <c r="AG40" s="206">
        <v>8</v>
      </c>
    </row>
    <row r="41" spans="1:33" ht="15" x14ac:dyDescent="0.2">
      <c r="A41" s="191"/>
      <c r="B41" s="194"/>
      <c r="C41" s="106" t="s">
        <v>37</v>
      </c>
      <c r="D41" s="107">
        <v>6</v>
      </c>
      <c r="E41" s="143"/>
      <c r="F41" s="143"/>
      <c r="G41" s="143"/>
      <c r="H41" s="143"/>
      <c r="I41" s="143"/>
      <c r="J41" s="143"/>
      <c r="K41" s="143"/>
      <c r="L41" s="143">
        <v>104374.83142193175</v>
      </c>
      <c r="M41" s="143">
        <v>104374.83142193175</v>
      </c>
      <c r="N41" s="143">
        <v>104374.83142193175</v>
      </c>
      <c r="O41" s="143">
        <v>104374.83142193175</v>
      </c>
      <c r="P41" s="143">
        <v>104374.83142193175</v>
      </c>
      <c r="Q41" s="143">
        <v>104374.83142193175</v>
      </c>
      <c r="R41" s="143">
        <v>104374.83142193175</v>
      </c>
      <c r="S41" s="143">
        <v>104374.83142193175</v>
      </c>
      <c r="T41" s="143">
        <v>104374.83142193175</v>
      </c>
      <c r="U41" s="143">
        <v>104374.83142193175</v>
      </c>
      <c r="V41" s="143"/>
      <c r="W41" s="143"/>
      <c r="X41" s="143"/>
      <c r="Y41" s="143"/>
      <c r="Z41" s="143"/>
      <c r="AA41" s="143"/>
      <c r="AB41" s="143"/>
      <c r="AC41" s="153">
        <v>6262489.8853159053</v>
      </c>
      <c r="AF41" s="206" t="s">
        <v>2</v>
      </c>
      <c r="AG41" s="206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/>
      <c r="F42" s="109"/>
      <c r="G42" s="109"/>
      <c r="H42" s="109"/>
      <c r="I42" s="109"/>
      <c r="J42" s="109"/>
      <c r="K42" s="109"/>
      <c r="L42" s="109">
        <v>3235619.7740798844</v>
      </c>
      <c r="M42" s="109">
        <v>3235619.7740798844</v>
      </c>
      <c r="N42" s="109">
        <v>3235619.7740798844</v>
      </c>
      <c r="O42" s="109">
        <v>3235619.7740798844</v>
      </c>
      <c r="P42" s="109">
        <v>3235619.7740798844</v>
      </c>
      <c r="Q42" s="109">
        <v>3235619.7740798844</v>
      </c>
      <c r="R42" s="109">
        <v>3235619.7740798844</v>
      </c>
      <c r="S42" s="109">
        <v>3235619.7740798844</v>
      </c>
      <c r="T42" s="109">
        <v>3235619.7740798844</v>
      </c>
      <c r="U42" s="109">
        <v>3235619.7740798844</v>
      </c>
      <c r="V42" s="109"/>
      <c r="W42" s="109"/>
      <c r="X42" s="109"/>
      <c r="Y42" s="109"/>
      <c r="Z42" s="109"/>
      <c r="AA42" s="109"/>
      <c r="AB42" s="142"/>
      <c r="AC42" s="152">
        <v>32356197.740798842</v>
      </c>
      <c r="AD42" s="152"/>
    </row>
    <row r="43" spans="1:33" ht="15" x14ac:dyDescent="0.2">
      <c r="A43" s="193">
        <v>49188</v>
      </c>
      <c r="B43" s="202">
        <v>31976875.441137403</v>
      </c>
      <c r="C43" s="94" t="s">
        <v>35</v>
      </c>
      <c r="D43" s="95">
        <v>21</v>
      </c>
      <c r="E43" s="148"/>
      <c r="F43" s="149"/>
      <c r="G43" s="149"/>
      <c r="H43" s="149"/>
      <c r="I43" s="149"/>
      <c r="J43" s="149"/>
      <c r="K43" s="149"/>
      <c r="L43" s="149">
        <v>106589.58480379135</v>
      </c>
      <c r="M43" s="149">
        <v>106589.58480379135</v>
      </c>
      <c r="N43" s="149">
        <v>106589.58480379135</v>
      </c>
      <c r="O43" s="149">
        <v>106589.58480379135</v>
      </c>
      <c r="P43" s="149">
        <v>106589.58480379135</v>
      </c>
      <c r="Q43" s="149">
        <v>106589.58480379135</v>
      </c>
      <c r="R43" s="149">
        <v>106589.58480379135</v>
      </c>
      <c r="S43" s="149">
        <v>106589.58480379135</v>
      </c>
      <c r="T43" s="149">
        <v>106589.58480379135</v>
      </c>
      <c r="U43" s="149">
        <v>106589.58480379135</v>
      </c>
      <c r="V43" s="149"/>
      <c r="W43" s="149"/>
      <c r="X43" s="149"/>
      <c r="Y43" s="149"/>
      <c r="Z43" s="149"/>
      <c r="AA43" s="149"/>
      <c r="AB43" s="149"/>
      <c r="AC43" s="151">
        <v>22383812.808796182</v>
      </c>
      <c r="AF43" s="206" t="s">
        <v>1</v>
      </c>
      <c r="AG43" s="206">
        <v>9</v>
      </c>
    </row>
    <row r="44" spans="1:33" ht="15" x14ac:dyDescent="0.2">
      <c r="A44" s="191"/>
      <c r="B44" s="194"/>
      <c r="C44" s="100" t="s">
        <v>36</v>
      </c>
      <c r="D44" s="101">
        <v>5</v>
      </c>
      <c r="E44" s="145"/>
      <c r="F44" s="146"/>
      <c r="G44" s="146"/>
      <c r="H44" s="146"/>
      <c r="I44" s="146"/>
      <c r="J44" s="146"/>
      <c r="K44" s="146"/>
      <c r="L44" s="146">
        <v>106589.58480379135</v>
      </c>
      <c r="M44" s="146">
        <v>106589.58480379135</v>
      </c>
      <c r="N44" s="146">
        <v>106589.58480379135</v>
      </c>
      <c r="O44" s="146">
        <v>106589.58480379135</v>
      </c>
      <c r="P44" s="146">
        <v>106589.58480379135</v>
      </c>
      <c r="Q44" s="146">
        <v>106589.58480379135</v>
      </c>
      <c r="R44" s="146">
        <v>106589.58480379135</v>
      </c>
      <c r="S44" s="146">
        <v>106589.58480379135</v>
      </c>
      <c r="T44" s="146">
        <v>106589.58480379135</v>
      </c>
      <c r="U44" s="146">
        <v>106589.58480379135</v>
      </c>
      <c r="V44" s="146"/>
      <c r="W44" s="146"/>
      <c r="X44" s="146"/>
      <c r="Y44" s="146"/>
      <c r="Z44" s="146"/>
      <c r="AA44" s="146"/>
      <c r="AB44" s="146"/>
      <c r="AC44" s="152">
        <v>5329479.2401895672</v>
      </c>
      <c r="AF44" s="206" t="s">
        <v>3</v>
      </c>
      <c r="AG44" s="206">
        <v>9</v>
      </c>
    </row>
    <row r="45" spans="1:33" ht="15" x14ac:dyDescent="0.2">
      <c r="A45" s="191"/>
      <c r="B45" s="194"/>
      <c r="C45" s="106" t="s">
        <v>37</v>
      </c>
      <c r="D45" s="107">
        <v>4</v>
      </c>
      <c r="E45" s="143"/>
      <c r="F45" s="143"/>
      <c r="G45" s="143"/>
      <c r="H45" s="143"/>
      <c r="I45" s="143"/>
      <c r="J45" s="143"/>
      <c r="K45" s="143"/>
      <c r="L45" s="143">
        <v>106589.58480379135</v>
      </c>
      <c r="M45" s="143">
        <v>106589.58480379135</v>
      </c>
      <c r="N45" s="143">
        <v>106589.58480379135</v>
      </c>
      <c r="O45" s="143">
        <v>106589.58480379135</v>
      </c>
      <c r="P45" s="143">
        <v>106589.58480379135</v>
      </c>
      <c r="Q45" s="143">
        <v>106589.58480379135</v>
      </c>
      <c r="R45" s="143">
        <v>106589.58480379135</v>
      </c>
      <c r="S45" s="143">
        <v>106589.58480379135</v>
      </c>
      <c r="T45" s="143">
        <v>106589.58480379135</v>
      </c>
      <c r="U45" s="143">
        <v>106589.58480379135</v>
      </c>
      <c r="V45" s="143"/>
      <c r="W45" s="143"/>
      <c r="X45" s="143"/>
      <c r="Y45" s="143"/>
      <c r="Z45" s="143"/>
      <c r="AA45" s="143"/>
      <c r="AB45" s="143"/>
      <c r="AC45" s="153">
        <v>4263583.3921516538</v>
      </c>
      <c r="AF45" s="206" t="s">
        <v>2</v>
      </c>
      <c r="AG45" s="206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/>
      <c r="F46" s="109"/>
      <c r="G46" s="109"/>
      <c r="H46" s="109"/>
      <c r="I46" s="109"/>
      <c r="J46" s="109"/>
      <c r="K46" s="109"/>
      <c r="L46" s="109">
        <v>3197687.5441137408</v>
      </c>
      <c r="M46" s="109">
        <v>3197687.5441137408</v>
      </c>
      <c r="N46" s="109">
        <v>3197687.5441137408</v>
      </c>
      <c r="O46" s="109">
        <v>3197687.5441137408</v>
      </c>
      <c r="P46" s="109">
        <v>3197687.5441137408</v>
      </c>
      <c r="Q46" s="109">
        <v>3197687.5441137408</v>
      </c>
      <c r="R46" s="109">
        <v>3197687.5441137408</v>
      </c>
      <c r="S46" s="109">
        <v>3197687.5441137408</v>
      </c>
      <c r="T46" s="109">
        <v>3197687.5441137408</v>
      </c>
      <c r="U46" s="109">
        <v>3197687.5441137408</v>
      </c>
      <c r="V46" s="109"/>
      <c r="W46" s="109"/>
      <c r="X46" s="109"/>
      <c r="Y46" s="109"/>
      <c r="Z46" s="109"/>
      <c r="AA46" s="109"/>
      <c r="AB46" s="142"/>
      <c r="AC46" s="152">
        <v>31976875.441137403</v>
      </c>
      <c r="AD46" s="152"/>
    </row>
    <row r="47" spans="1:33" ht="15" x14ac:dyDescent="0.2">
      <c r="A47" s="193">
        <v>49218</v>
      </c>
      <c r="B47" s="202">
        <v>32895307.383128177</v>
      </c>
      <c r="C47" s="94" t="s">
        <v>35</v>
      </c>
      <c r="D47" s="95">
        <v>21</v>
      </c>
      <c r="E47" s="148"/>
      <c r="F47" s="149"/>
      <c r="G47" s="149"/>
      <c r="H47" s="149"/>
      <c r="I47" s="149"/>
      <c r="J47" s="149"/>
      <c r="K47" s="149"/>
      <c r="L47" s="149">
        <v>106113.89478428442</v>
      </c>
      <c r="M47" s="149">
        <v>106113.89478428442</v>
      </c>
      <c r="N47" s="149">
        <v>106113.89478428442</v>
      </c>
      <c r="O47" s="149">
        <v>106113.89478428442</v>
      </c>
      <c r="P47" s="149">
        <v>106113.89478428442</v>
      </c>
      <c r="Q47" s="149">
        <v>106113.89478428442</v>
      </c>
      <c r="R47" s="149">
        <v>106113.89478428442</v>
      </c>
      <c r="S47" s="149">
        <v>106113.89478428442</v>
      </c>
      <c r="T47" s="149">
        <v>106113.89478428442</v>
      </c>
      <c r="U47" s="149">
        <v>106113.89478428442</v>
      </c>
      <c r="V47" s="149"/>
      <c r="W47" s="149"/>
      <c r="X47" s="149"/>
      <c r="Y47" s="149"/>
      <c r="Z47" s="149"/>
      <c r="AA47" s="149"/>
      <c r="AB47" s="149"/>
      <c r="AC47" s="151">
        <v>22283917.904699732</v>
      </c>
      <c r="AF47" s="206" t="s">
        <v>1</v>
      </c>
      <c r="AG47" s="206">
        <v>10</v>
      </c>
    </row>
    <row r="48" spans="1:33" ht="15" x14ac:dyDescent="0.2">
      <c r="A48" s="191"/>
      <c r="B48" s="194"/>
      <c r="C48" s="100" t="s">
        <v>36</v>
      </c>
      <c r="D48" s="101">
        <v>4</v>
      </c>
      <c r="E48" s="145"/>
      <c r="F48" s="146"/>
      <c r="G48" s="146"/>
      <c r="H48" s="146"/>
      <c r="I48" s="146"/>
      <c r="J48" s="146"/>
      <c r="K48" s="146"/>
      <c r="L48" s="146">
        <v>106113.89478428442</v>
      </c>
      <c r="M48" s="146">
        <v>106113.89478428442</v>
      </c>
      <c r="N48" s="146">
        <v>106113.89478428442</v>
      </c>
      <c r="O48" s="146">
        <v>106113.89478428442</v>
      </c>
      <c r="P48" s="146">
        <v>106113.89478428442</v>
      </c>
      <c r="Q48" s="146">
        <v>106113.89478428442</v>
      </c>
      <c r="R48" s="146">
        <v>106113.89478428442</v>
      </c>
      <c r="S48" s="146">
        <v>106113.89478428442</v>
      </c>
      <c r="T48" s="146">
        <v>106113.89478428442</v>
      </c>
      <c r="U48" s="146">
        <v>106113.89478428442</v>
      </c>
      <c r="V48" s="146"/>
      <c r="W48" s="146"/>
      <c r="X48" s="146"/>
      <c r="Y48" s="146"/>
      <c r="Z48" s="146"/>
      <c r="AA48" s="146"/>
      <c r="AB48" s="146"/>
      <c r="AC48" s="152">
        <v>4244555.7913713772</v>
      </c>
      <c r="AF48" s="206" t="s">
        <v>3</v>
      </c>
      <c r="AG48" s="206">
        <v>10</v>
      </c>
    </row>
    <row r="49" spans="1:33" ht="15" x14ac:dyDescent="0.2">
      <c r="A49" s="191"/>
      <c r="B49" s="194"/>
      <c r="C49" s="106" t="s">
        <v>37</v>
      </c>
      <c r="D49" s="107">
        <v>6</v>
      </c>
      <c r="E49" s="143"/>
      <c r="F49" s="143"/>
      <c r="G49" s="143"/>
      <c r="H49" s="143"/>
      <c r="I49" s="143"/>
      <c r="J49" s="143"/>
      <c r="K49" s="143"/>
      <c r="L49" s="143">
        <v>106113.89478428442</v>
      </c>
      <c r="M49" s="143">
        <v>106113.89478428442</v>
      </c>
      <c r="N49" s="143">
        <v>106113.89478428442</v>
      </c>
      <c r="O49" s="143">
        <v>106113.89478428442</v>
      </c>
      <c r="P49" s="143">
        <v>106113.89478428442</v>
      </c>
      <c r="Q49" s="143">
        <v>106113.89478428442</v>
      </c>
      <c r="R49" s="143">
        <v>106113.89478428442</v>
      </c>
      <c r="S49" s="143">
        <v>106113.89478428442</v>
      </c>
      <c r="T49" s="143">
        <v>106113.89478428442</v>
      </c>
      <c r="U49" s="143">
        <v>106113.89478428442</v>
      </c>
      <c r="V49" s="143"/>
      <c r="W49" s="143"/>
      <c r="X49" s="143"/>
      <c r="Y49" s="143"/>
      <c r="Z49" s="143"/>
      <c r="AA49" s="143"/>
      <c r="AB49" s="143"/>
      <c r="AC49" s="153">
        <v>6366833.6870570658</v>
      </c>
      <c r="AF49" s="206" t="s">
        <v>2</v>
      </c>
      <c r="AG49" s="206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/>
      <c r="F50" s="109"/>
      <c r="G50" s="109"/>
      <c r="H50" s="109"/>
      <c r="I50" s="109"/>
      <c r="J50" s="109"/>
      <c r="K50" s="109"/>
      <c r="L50" s="109">
        <v>3289530.7383128172</v>
      </c>
      <c r="M50" s="109">
        <v>3289530.7383128172</v>
      </c>
      <c r="N50" s="109">
        <v>3289530.7383128172</v>
      </c>
      <c r="O50" s="109">
        <v>3289530.7383128172</v>
      </c>
      <c r="P50" s="109">
        <v>3289530.7383128172</v>
      </c>
      <c r="Q50" s="109">
        <v>3289530.7383128172</v>
      </c>
      <c r="R50" s="109">
        <v>3289530.7383128172</v>
      </c>
      <c r="S50" s="109">
        <v>3289530.7383128172</v>
      </c>
      <c r="T50" s="109">
        <v>3289530.7383128172</v>
      </c>
      <c r="U50" s="109">
        <v>3289530.7383128172</v>
      </c>
      <c r="V50" s="109"/>
      <c r="W50" s="109"/>
      <c r="X50" s="109"/>
      <c r="Y50" s="109"/>
      <c r="Z50" s="109"/>
      <c r="AA50" s="109"/>
      <c r="AB50" s="142"/>
      <c r="AC50" s="152">
        <v>32895307.383128177</v>
      </c>
      <c r="AD50" s="152"/>
    </row>
    <row r="51" spans="1:33" ht="15" x14ac:dyDescent="0.2">
      <c r="A51" s="193">
        <v>49249</v>
      </c>
      <c r="B51" s="202">
        <v>32039032.360692576</v>
      </c>
      <c r="C51" s="94" t="s">
        <v>35</v>
      </c>
      <c r="D51" s="95">
        <v>20</v>
      </c>
      <c r="E51" s="148"/>
      <c r="F51" s="149"/>
      <c r="G51" s="149"/>
      <c r="H51" s="149"/>
      <c r="I51" s="149"/>
      <c r="J51" s="149"/>
      <c r="K51" s="149"/>
      <c r="L51" s="149">
        <v>106796.77453564193</v>
      </c>
      <c r="M51" s="149">
        <v>106796.77453564193</v>
      </c>
      <c r="N51" s="149">
        <v>106796.77453564193</v>
      </c>
      <c r="O51" s="149">
        <v>106796.77453564193</v>
      </c>
      <c r="P51" s="149">
        <v>106796.77453564193</v>
      </c>
      <c r="Q51" s="149">
        <v>106796.77453564193</v>
      </c>
      <c r="R51" s="149">
        <v>106796.77453564193</v>
      </c>
      <c r="S51" s="149">
        <v>106796.77453564193</v>
      </c>
      <c r="T51" s="149">
        <v>106796.77453564193</v>
      </c>
      <c r="U51" s="149">
        <v>106796.77453564193</v>
      </c>
      <c r="V51" s="149"/>
      <c r="W51" s="149"/>
      <c r="X51" s="149"/>
      <c r="Y51" s="149"/>
      <c r="Z51" s="149"/>
      <c r="AA51" s="149"/>
      <c r="AB51" s="149"/>
      <c r="AC51" s="151">
        <v>21359354.907128382</v>
      </c>
      <c r="AF51" s="206" t="s">
        <v>1</v>
      </c>
      <c r="AG51" s="206">
        <v>11</v>
      </c>
    </row>
    <row r="52" spans="1:33" ht="15" x14ac:dyDescent="0.2">
      <c r="A52" s="191"/>
      <c r="B52" s="194"/>
      <c r="C52" s="100" t="s">
        <v>36</v>
      </c>
      <c r="D52" s="101">
        <v>4</v>
      </c>
      <c r="E52" s="145"/>
      <c r="F52" s="146"/>
      <c r="G52" s="146"/>
      <c r="H52" s="146"/>
      <c r="I52" s="146"/>
      <c r="J52" s="146"/>
      <c r="K52" s="146"/>
      <c r="L52" s="146">
        <v>106796.77453564193</v>
      </c>
      <c r="M52" s="146">
        <v>106796.77453564193</v>
      </c>
      <c r="N52" s="146">
        <v>106796.77453564193</v>
      </c>
      <c r="O52" s="146">
        <v>106796.77453564193</v>
      </c>
      <c r="P52" s="146">
        <v>106796.77453564193</v>
      </c>
      <c r="Q52" s="146">
        <v>106796.77453564193</v>
      </c>
      <c r="R52" s="146">
        <v>106796.77453564193</v>
      </c>
      <c r="S52" s="146">
        <v>106796.77453564193</v>
      </c>
      <c r="T52" s="146">
        <v>106796.77453564193</v>
      </c>
      <c r="U52" s="146">
        <v>106796.77453564193</v>
      </c>
      <c r="V52" s="146"/>
      <c r="W52" s="146"/>
      <c r="X52" s="146"/>
      <c r="Y52" s="146"/>
      <c r="Z52" s="146"/>
      <c r="AA52" s="146"/>
      <c r="AB52" s="146"/>
      <c r="AC52" s="152">
        <v>4271870.9814256765</v>
      </c>
      <c r="AF52" s="206" t="s">
        <v>3</v>
      </c>
      <c r="AG52" s="206">
        <v>11</v>
      </c>
    </row>
    <row r="53" spans="1:33" ht="15" x14ac:dyDescent="0.2">
      <c r="A53" s="191"/>
      <c r="B53" s="194"/>
      <c r="C53" s="106" t="s">
        <v>37</v>
      </c>
      <c r="D53" s="107">
        <v>6</v>
      </c>
      <c r="E53" s="143"/>
      <c r="F53" s="143"/>
      <c r="G53" s="143"/>
      <c r="H53" s="143"/>
      <c r="I53" s="143"/>
      <c r="J53" s="143"/>
      <c r="K53" s="143"/>
      <c r="L53" s="143">
        <v>106796.77453564193</v>
      </c>
      <c r="M53" s="143">
        <v>106796.77453564193</v>
      </c>
      <c r="N53" s="143">
        <v>106796.77453564193</v>
      </c>
      <c r="O53" s="143">
        <v>106796.77453564193</v>
      </c>
      <c r="P53" s="143">
        <v>106796.77453564193</v>
      </c>
      <c r="Q53" s="143">
        <v>106796.77453564193</v>
      </c>
      <c r="R53" s="143">
        <v>106796.77453564193</v>
      </c>
      <c r="S53" s="143">
        <v>106796.77453564193</v>
      </c>
      <c r="T53" s="143">
        <v>106796.77453564193</v>
      </c>
      <c r="U53" s="143">
        <v>106796.77453564193</v>
      </c>
      <c r="V53" s="143"/>
      <c r="W53" s="143"/>
      <c r="X53" s="143"/>
      <c r="Y53" s="143"/>
      <c r="Z53" s="143"/>
      <c r="AA53" s="143"/>
      <c r="AB53" s="143"/>
      <c r="AC53" s="153">
        <v>6407806.4721385147</v>
      </c>
      <c r="AF53" s="206" t="s">
        <v>2</v>
      </c>
      <c r="AG53" s="206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/>
      <c r="F54" s="109"/>
      <c r="G54" s="109"/>
      <c r="H54" s="109"/>
      <c r="I54" s="109"/>
      <c r="J54" s="109"/>
      <c r="K54" s="109"/>
      <c r="L54" s="109">
        <v>3203903.2360692578</v>
      </c>
      <c r="M54" s="109">
        <v>3203903.2360692578</v>
      </c>
      <c r="N54" s="109">
        <v>3203903.2360692578</v>
      </c>
      <c r="O54" s="109">
        <v>3203903.2360692578</v>
      </c>
      <c r="P54" s="109">
        <v>3203903.2360692578</v>
      </c>
      <c r="Q54" s="109">
        <v>3203903.2360692578</v>
      </c>
      <c r="R54" s="109">
        <v>3203903.2360692578</v>
      </c>
      <c r="S54" s="109">
        <v>3203903.2360692578</v>
      </c>
      <c r="T54" s="109">
        <v>3203903.2360692578</v>
      </c>
      <c r="U54" s="109">
        <v>3203903.2360692578</v>
      </c>
      <c r="V54" s="109"/>
      <c r="W54" s="109"/>
      <c r="X54" s="109"/>
      <c r="Y54" s="109"/>
      <c r="Z54" s="109"/>
      <c r="AA54" s="109"/>
      <c r="AB54" s="142"/>
      <c r="AC54" s="152">
        <v>32039032.360692576</v>
      </c>
      <c r="AD54" s="152"/>
    </row>
    <row r="55" spans="1:33" ht="15" x14ac:dyDescent="0.2">
      <c r="A55" s="193">
        <v>49279</v>
      </c>
      <c r="B55" s="202">
        <v>31304505.884419337</v>
      </c>
      <c r="C55" s="94" t="s">
        <v>35</v>
      </c>
      <c r="D55" s="95">
        <v>19</v>
      </c>
      <c r="E55" s="148"/>
      <c r="F55" s="149"/>
      <c r="G55" s="149"/>
      <c r="H55" s="149"/>
      <c r="I55" s="149"/>
      <c r="J55" s="149"/>
      <c r="K55" s="149"/>
      <c r="L55" s="149">
        <v>100982.27704651399</v>
      </c>
      <c r="M55" s="149">
        <v>100982.27704651399</v>
      </c>
      <c r="N55" s="149">
        <v>100982.27704651399</v>
      </c>
      <c r="O55" s="149">
        <v>100982.27704651399</v>
      </c>
      <c r="P55" s="149">
        <v>100982.27704651399</v>
      </c>
      <c r="Q55" s="149">
        <v>100982.27704651399</v>
      </c>
      <c r="R55" s="149">
        <v>100982.27704651399</v>
      </c>
      <c r="S55" s="149">
        <v>100982.27704651399</v>
      </c>
      <c r="T55" s="149">
        <v>100982.27704651399</v>
      </c>
      <c r="U55" s="149">
        <v>100982.27704651399</v>
      </c>
      <c r="V55" s="149"/>
      <c r="W55" s="149"/>
      <c r="X55" s="149"/>
      <c r="Y55" s="149"/>
      <c r="Z55" s="149"/>
      <c r="AA55" s="149"/>
      <c r="AB55" s="149"/>
      <c r="AC55" s="151">
        <v>19186632.638837658</v>
      </c>
      <c r="AF55" s="206" t="s">
        <v>1</v>
      </c>
      <c r="AG55" s="206">
        <v>12</v>
      </c>
    </row>
    <row r="56" spans="1:33" ht="15" x14ac:dyDescent="0.2">
      <c r="A56" s="191"/>
      <c r="B56" s="194"/>
      <c r="C56" s="100" t="s">
        <v>36</v>
      </c>
      <c r="D56" s="101">
        <v>5</v>
      </c>
      <c r="E56" s="145"/>
      <c r="F56" s="146"/>
      <c r="G56" s="146"/>
      <c r="H56" s="146"/>
      <c r="I56" s="146"/>
      <c r="J56" s="146"/>
      <c r="K56" s="146"/>
      <c r="L56" s="146">
        <v>100982.27704651399</v>
      </c>
      <c r="M56" s="146">
        <v>100982.27704651399</v>
      </c>
      <c r="N56" s="146">
        <v>100982.27704651399</v>
      </c>
      <c r="O56" s="146">
        <v>100982.27704651399</v>
      </c>
      <c r="P56" s="146">
        <v>100982.27704651399</v>
      </c>
      <c r="Q56" s="146">
        <v>100982.27704651399</v>
      </c>
      <c r="R56" s="146">
        <v>100982.27704651399</v>
      </c>
      <c r="S56" s="146">
        <v>100982.27704651399</v>
      </c>
      <c r="T56" s="146">
        <v>100982.27704651399</v>
      </c>
      <c r="U56" s="146">
        <v>100982.27704651399</v>
      </c>
      <c r="V56" s="146"/>
      <c r="W56" s="146"/>
      <c r="X56" s="146"/>
      <c r="Y56" s="146"/>
      <c r="Z56" s="146"/>
      <c r="AA56" s="146"/>
      <c r="AB56" s="146"/>
      <c r="AC56" s="152">
        <v>5049113.8523256993</v>
      </c>
      <c r="AF56" s="206" t="s">
        <v>3</v>
      </c>
      <c r="AG56" s="206">
        <v>12</v>
      </c>
    </row>
    <row r="57" spans="1:33" ht="15" x14ac:dyDescent="0.2">
      <c r="A57" s="191"/>
      <c r="B57" s="194"/>
      <c r="C57" s="106" t="s">
        <v>37</v>
      </c>
      <c r="D57" s="107">
        <v>7</v>
      </c>
      <c r="E57" s="143"/>
      <c r="F57" s="143"/>
      <c r="G57" s="143"/>
      <c r="H57" s="143"/>
      <c r="I57" s="143"/>
      <c r="J57" s="143"/>
      <c r="K57" s="143"/>
      <c r="L57" s="143">
        <v>100982.27704651399</v>
      </c>
      <c r="M57" s="143">
        <v>100982.27704651399</v>
      </c>
      <c r="N57" s="143">
        <v>100982.27704651399</v>
      </c>
      <c r="O57" s="143">
        <v>100982.27704651399</v>
      </c>
      <c r="P57" s="143">
        <v>100982.27704651399</v>
      </c>
      <c r="Q57" s="143">
        <v>100982.27704651399</v>
      </c>
      <c r="R57" s="143">
        <v>100982.27704651399</v>
      </c>
      <c r="S57" s="143">
        <v>100982.27704651399</v>
      </c>
      <c r="T57" s="143">
        <v>100982.27704651399</v>
      </c>
      <c r="U57" s="143">
        <v>100982.27704651399</v>
      </c>
      <c r="V57" s="143"/>
      <c r="W57" s="143"/>
      <c r="X57" s="143"/>
      <c r="Y57" s="143"/>
      <c r="Z57" s="143"/>
      <c r="AA57" s="143"/>
      <c r="AB57" s="143"/>
      <c r="AC57" s="153">
        <v>7068759.3932559788</v>
      </c>
      <c r="AF57" s="206" t="s">
        <v>2</v>
      </c>
      <c r="AG57" s="206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/>
      <c r="F58" s="109"/>
      <c r="G58" s="109"/>
      <c r="H58" s="109"/>
      <c r="I58" s="109"/>
      <c r="J58" s="109"/>
      <c r="K58" s="109"/>
      <c r="L58" s="109">
        <v>3130450.588441934</v>
      </c>
      <c r="M58" s="109">
        <v>3130450.588441934</v>
      </c>
      <c r="N58" s="109">
        <v>3130450.588441934</v>
      </c>
      <c r="O58" s="109">
        <v>3130450.588441934</v>
      </c>
      <c r="P58" s="109">
        <v>3130450.588441934</v>
      </c>
      <c r="Q58" s="109">
        <v>3130450.588441934</v>
      </c>
      <c r="R58" s="109">
        <v>3130450.588441934</v>
      </c>
      <c r="S58" s="109">
        <v>3130450.588441934</v>
      </c>
      <c r="T58" s="109">
        <v>3130450.588441934</v>
      </c>
      <c r="U58" s="109">
        <v>3130450.588441934</v>
      </c>
      <c r="V58" s="109"/>
      <c r="W58" s="109"/>
      <c r="X58" s="109"/>
      <c r="Y58" s="109"/>
      <c r="Z58" s="109"/>
      <c r="AA58" s="109"/>
      <c r="AB58" s="142"/>
      <c r="AC58" s="152">
        <v>31304505.884419337</v>
      </c>
      <c r="AD58" s="152"/>
    </row>
    <row r="59" spans="1:33" s="37" customFormat="1" x14ac:dyDescent="0.2">
      <c r="AD59" s="209"/>
    </row>
    <row r="60" spans="1:33" s="37" customFormat="1" ht="15.75" x14ac:dyDescent="0.2">
      <c r="B60" s="38" t="s">
        <v>44</v>
      </c>
      <c r="Z60" s="210"/>
      <c r="AA60" s="210"/>
      <c r="AB60" s="210"/>
    </row>
    <row r="61" spans="1:33" s="37" customFormat="1" ht="18" x14ac:dyDescent="0.25">
      <c r="B61" s="38" t="s">
        <v>51</v>
      </c>
      <c r="Z61" s="7" t="s">
        <v>58</v>
      </c>
    </row>
  </sheetData>
  <mergeCells count="26">
    <mergeCell ref="A55:A58"/>
    <mergeCell ref="B55:B58"/>
    <mergeCell ref="A43:A46"/>
    <mergeCell ref="B43:B46"/>
    <mergeCell ref="A47:A50"/>
    <mergeCell ref="B47:B50"/>
    <mergeCell ref="A51:A54"/>
    <mergeCell ref="B51:B54"/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D2:E2"/>
    <mergeCell ref="C9:D9"/>
    <mergeCell ref="A11:A14"/>
    <mergeCell ref="B11:B14"/>
    <mergeCell ref="A15:A18"/>
    <mergeCell ref="B15:B18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C00C9-6E95-4DFA-9DA6-2FE0BB1CDB0B}">
  <sheetPr>
    <tabColor theme="3" tint="0.39997558519241921"/>
    <pageSetUpPr fitToPage="1"/>
  </sheetPr>
  <dimension ref="A1:AG61"/>
  <sheetViews>
    <sheetView showGridLines="0" zoomScale="90" workbookViewId="0">
      <pane xSplit="4" ySplit="10" topLeftCell="Q11" activePane="bottomRight" state="frozen"/>
      <selection activeCell="E24" sqref="E24"/>
      <selection pane="topRight" activeCell="E24" sqref="E24"/>
      <selection pane="bottomLeft" activeCell="E24" sqref="E24"/>
      <selection pane="bottomRight" activeCell="E24" sqref="E24"/>
    </sheetView>
  </sheetViews>
  <sheetFormatPr baseColWidth="10" defaultColWidth="0" defaultRowHeight="12.75" x14ac:dyDescent="0.2"/>
  <cols>
    <col min="1" max="1" width="8.28515625" style="206" customWidth="1"/>
    <col min="2" max="2" width="15.5703125" style="206" customWidth="1"/>
    <col min="3" max="4" width="13.28515625" style="206" customWidth="1"/>
    <col min="5" max="11" width="14.42578125" style="206" hidden="1" customWidth="1"/>
    <col min="12" max="21" width="14.42578125" style="206" bestFit="1" customWidth="1"/>
    <col min="22" max="25" width="14.42578125" style="206" hidden="1" customWidth="1"/>
    <col min="26" max="26" width="18" style="206" hidden="1" customWidth="1"/>
    <col min="27" max="28" width="14.42578125" style="206" hidden="1" customWidth="1"/>
    <col min="29" max="29" width="17.7109375" style="206" customWidth="1"/>
    <col min="30" max="30" width="19.85546875" style="206" customWidth="1"/>
    <col min="31" max="31" width="3.42578125" style="206" hidden="1" customWidth="1"/>
    <col min="32" max="32" width="5.28515625" style="206" hidden="1" customWidth="1"/>
    <col min="33" max="33" width="9.85546875" style="206" hidden="1" customWidth="1"/>
    <col min="34" max="16384" width="3.42578125" style="206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">
        <v>129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207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>
        <v>2035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208" customFormat="1" ht="32.25" thickBot="1" x14ac:dyDescent="0.25">
      <c r="A10" s="3" t="s">
        <v>115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49310</v>
      </c>
      <c r="B11" s="202">
        <v>69808133.862527356</v>
      </c>
      <c r="C11" s="94" t="s">
        <v>35</v>
      </c>
      <c r="D11" s="95">
        <v>21</v>
      </c>
      <c r="E11" s="148"/>
      <c r="F11" s="149"/>
      <c r="G11" s="149"/>
      <c r="H11" s="149"/>
      <c r="I11" s="149"/>
      <c r="J11" s="149"/>
      <c r="K11" s="149"/>
      <c r="L11" s="149">
        <v>225187.52858879801</v>
      </c>
      <c r="M11" s="149">
        <v>225187.52858879801</v>
      </c>
      <c r="N11" s="149">
        <v>225187.52858879801</v>
      </c>
      <c r="O11" s="149">
        <v>225187.52858879801</v>
      </c>
      <c r="P11" s="149">
        <v>225187.52858879801</v>
      </c>
      <c r="Q11" s="149">
        <v>225187.52858879801</v>
      </c>
      <c r="R11" s="149">
        <v>225187.52858879801</v>
      </c>
      <c r="S11" s="149">
        <v>225187.52858879801</v>
      </c>
      <c r="T11" s="149">
        <v>225187.52858879801</v>
      </c>
      <c r="U11" s="149">
        <v>225187.52858879801</v>
      </c>
      <c r="V11" s="149"/>
      <c r="W11" s="149"/>
      <c r="X11" s="149"/>
      <c r="Y11" s="149"/>
      <c r="Z11" s="149"/>
      <c r="AA11" s="149"/>
      <c r="AB11" s="149"/>
      <c r="AC11" s="151">
        <v>47289381.003647566</v>
      </c>
      <c r="AF11" s="206" t="s">
        <v>1</v>
      </c>
      <c r="AG11" s="206">
        <v>1</v>
      </c>
    </row>
    <row r="12" spans="1:33" ht="15" x14ac:dyDescent="0.2">
      <c r="A12" s="191"/>
      <c r="B12" s="194"/>
      <c r="C12" s="100" t="s">
        <v>36</v>
      </c>
      <c r="D12" s="101">
        <v>4</v>
      </c>
      <c r="E12" s="145"/>
      <c r="F12" s="146"/>
      <c r="G12" s="146"/>
      <c r="H12" s="146"/>
      <c r="I12" s="146"/>
      <c r="J12" s="146"/>
      <c r="K12" s="146"/>
      <c r="L12" s="146">
        <v>225187.52858879801</v>
      </c>
      <c r="M12" s="146">
        <v>225187.52858879801</v>
      </c>
      <c r="N12" s="146">
        <v>225187.52858879801</v>
      </c>
      <c r="O12" s="146">
        <v>225187.52858879801</v>
      </c>
      <c r="P12" s="146">
        <v>225187.52858879801</v>
      </c>
      <c r="Q12" s="146">
        <v>225187.52858879801</v>
      </c>
      <c r="R12" s="146">
        <v>225187.52858879801</v>
      </c>
      <c r="S12" s="146">
        <v>225187.52858879801</v>
      </c>
      <c r="T12" s="146">
        <v>225187.52858879801</v>
      </c>
      <c r="U12" s="146">
        <v>225187.52858879801</v>
      </c>
      <c r="V12" s="146"/>
      <c r="W12" s="146"/>
      <c r="X12" s="146"/>
      <c r="Y12" s="146"/>
      <c r="Z12" s="146"/>
      <c r="AA12" s="146"/>
      <c r="AB12" s="146"/>
      <c r="AC12" s="152">
        <v>9007501.1435519177</v>
      </c>
      <c r="AF12" s="206" t="s">
        <v>3</v>
      </c>
      <c r="AG12" s="206">
        <v>1</v>
      </c>
    </row>
    <row r="13" spans="1:33" ht="15" x14ac:dyDescent="0.2">
      <c r="A13" s="191"/>
      <c r="B13" s="194"/>
      <c r="C13" s="106" t="s">
        <v>37</v>
      </c>
      <c r="D13" s="107">
        <v>6</v>
      </c>
      <c r="E13" s="143"/>
      <c r="F13" s="143"/>
      <c r="G13" s="143"/>
      <c r="H13" s="143"/>
      <c r="I13" s="143"/>
      <c r="J13" s="143"/>
      <c r="K13" s="143"/>
      <c r="L13" s="143">
        <v>225187.52858879801</v>
      </c>
      <c r="M13" s="143">
        <v>225187.52858879801</v>
      </c>
      <c r="N13" s="143">
        <v>225187.52858879801</v>
      </c>
      <c r="O13" s="143">
        <v>225187.52858879801</v>
      </c>
      <c r="P13" s="143">
        <v>225187.52858879801</v>
      </c>
      <c r="Q13" s="143">
        <v>225187.52858879801</v>
      </c>
      <c r="R13" s="143">
        <v>225187.52858879801</v>
      </c>
      <c r="S13" s="143">
        <v>225187.52858879801</v>
      </c>
      <c r="T13" s="143">
        <v>225187.52858879801</v>
      </c>
      <c r="U13" s="143">
        <v>225187.52858879801</v>
      </c>
      <c r="V13" s="143"/>
      <c r="W13" s="143"/>
      <c r="X13" s="143"/>
      <c r="Y13" s="143"/>
      <c r="Z13" s="143"/>
      <c r="AA13" s="143"/>
      <c r="AB13" s="143"/>
      <c r="AC13" s="153">
        <v>13511251.715327878</v>
      </c>
      <c r="AF13" s="206" t="s">
        <v>2</v>
      </c>
      <c r="AG13" s="206">
        <v>1</v>
      </c>
    </row>
    <row r="14" spans="1:33" ht="15.75" thickBot="1" x14ac:dyDescent="0.25">
      <c r="A14" s="192"/>
      <c r="B14" s="195"/>
      <c r="C14" s="122" t="s">
        <v>34</v>
      </c>
      <c r="D14" s="123">
        <v>31</v>
      </c>
      <c r="E14" s="109"/>
      <c r="F14" s="109"/>
      <c r="G14" s="109"/>
      <c r="H14" s="109"/>
      <c r="I14" s="109"/>
      <c r="J14" s="109"/>
      <c r="K14" s="109"/>
      <c r="L14" s="109">
        <v>6980813.3862527395</v>
      </c>
      <c r="M14" s="109">
        <v>6980813.3862527395</v>
      </c>
      <c r="N14" s="109">
        <v>6980813.3862527395</v>
      </c>
      <c r="O14" s="109">
        <v>6980813.3862527395</v>
      </c>
      <c r="P14" s="109">
        <v>6980813.3862527395</v>
      </c>
      <c r="Q14" s="109">
        <v>6980813.3862527395</v>
      </c>
      <c r="R14" s="109">
        <v>6980813.3862527395</v>
      </c>
      <c r="S14" s="109">
        <v>6980813.3862527395</v>
      </c>
      <c r="T14" s="109">
        <v>6980813.3862527395</v>
      </c>
      <c r="U14" s="109">
        <v>6980813.3862527395</v>
      </c>
      <c r="V14" s="109"/>
      <c r="W14" s="109"/>
      <c r="X14" s="109"/>
      <c r="Y14" s="109"/>
      <c r="Z14" s="109"/>
      <c r="AA14" s="109"/>
      <c r="AB14" s="142"/>
      <c r="AC14" s="152">
        <v>69808133.862527356</v>
      </c>
      <c r="AD14" s="152"/>
    </row>
    <row r="15" spans="1:33" ht="15" x14ac:dyDescent="0.2">
      <c r="A15" s="191">
        <v>49341</v>
      </c>
      <c r="B15" s="202">
        <v>10383385.12264997</v>
      </c>
      <c r="C15" s="94" t="s">
        <v>35</v>
      </c>
      <c r="D15" s="95">
        <v>20</v>
      </c>
      <c r="E15" s="148"/>
      <c r="F15" s="149"/>
      <c r="G15" s="149"/>
      <c r="H15" s="149"/>
      <c r="I15" s="149"/>
      <c r="J15" s="149"/>
      <c r="K15" s="149"/>
      <c r="L15" s="149">
        <v>37083.518295178459</v>
      </c>
      <c r="M15" s="149">
        <v>37083.518295178459</v>
      </c>
      <c r="N15" s="149">
        <v>37083.518295178459</v>
      </c>
      <c r="O15" s="149">
        <v>37083.518295178459</v>
      </c>
      <c r="P15" s="149">
        <v>37083.518295178459</v>
      </c>
      <c r="Q15" s="149">
        <v>37083.518295178459</v>
      </c>
      <c r="R15" s="149">
        <v>37083.518295178459</v>
      </c>
      <c r="S15" s="149">
        <v>37083.518295178459</v>
      </c>
      <c r="T15" s="149">
        <v>37083.518295178459</v>
      </c>
      <c r="U15" s="149">
        <v>37083.518295178459</v>
      </c>
      <c r="V15" s="149"/>
      <c r="W15" s="149"/>
      <c r="X15" s="149"/>
      <c r="Y15" s="149"/>
      <c r="Z15" s="149"/>
      <c r="AA15" s="149"/>
      <c r="AB15" s="149"/>
      <c r="AC15" s="151">
        <v>7416703.6590356929</v>
      </c>
      <c r="AF15" s="206" t="s">
        <v>1</v>
      </c>
      <c r="AG15" s="206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/>
      <c r="F16" s="146"/>
      <c r="G16" s="146"/>
      <c r="H16" s="146"/>
      <c r="I16" s="146"/>
      <c r="J16" s="146"/>
      <c r="K16" s="146"/>
      <c r="L16" s="146">
        <v>37083.518295178459</v>
      </c>
      <c r="M16" s="146">
        <v>37083.518295178459</v>
      </c>
      <c r="N16" s="146">
        <v>37083.518295178459</v>
      </c>
      <c r="O16" s="146">
        <v>37083.518295178459</v>
      </c>
      <c r="P16" s="146">
        <v>37083.518295178459</v>
      </c>
      <c r="Q16" s="146">
        <v>37083.518295178459</v>
      </c>
      <c r="R16" s="146">
        <v>37083.518295178459</v>
      </c>
      <c r="S16" s="146">
        <v>37083.518295178459</v>
      </c>
      <c r="T16" s="146">
        <v>37083.518295178459</v>
      </c>
      <c r="U16" s="146">
        <v>37083.518295178459</v>
      </c>
      <c r="V16" s="146"/>
      <c r="W16" s="146"/>
      <c r="X16" s="146"/>
      <c r="Y16" s="146"/>
      <c r="Z16" s="146"/>
      <c r="AA16" s="146"/>
      <c r="AB16" s="146"/>
      <c r="AC16" s="152">
        <v>1483340.7318071385</v>
      </c>
      <c r="AF16" s="206" t="s">
        <v>3</v>
      </c>
      <c r="AG16" s="206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/>
      <c r="F17" s="143"/>
      <c r="G17" s="143"/>
      <c r="H17" s="143"/>
      <c r="I17" s="143"/>
      <c r="J17" s="143"/>
      <c r="K17" s="143"/>
      <c r="L17" s="143">
        <v>37083.518295178459</v>
      </c>
      <c r="M17" s="143">
        <v>37083.518295178459</v>
      </c>
      <c r="N17" s="143">
        <v>37083.518295178459</v>
      </c>
      <c r="O17" s="143">
        <v>37083.518295178459</v>
      </c>
      <c r="P17" s="143">
        <v>37083.518295178459</v>
      </c>
      <c r="Q17" s="143">
        <v>37083.518295178459</v>
      </c>
      <c r="R17" s="143">
        <v>37083.518295178459</v>
      </c>
      <c r="S17" s="143">
        <v>37083.518295178459</v>
      </c>
      <c r="T17" s="143">
        <v>37083.518295178459</v>
      </c>
      <c r="U17" s="143">
        <v>37083.518295178459</v>
      </c>
      <c r="V17" s="143"/>
      <c r="W17" s="143"/>
      <c r="X17" s="143"/>
      <c r="Y17" s="143"/>
      <c r="Z17" s="143"/>
      <c r="AA17" s="143"/>
      <c r="AB17" s="143"/>
      <c r="AC17" s="153">
        <v>1483340.7318071385</v>
      </c>
      <c r="AF17" s="206" t="s">
        <v>2</v>
      </c>
      <c r="AG17" s="206">
        <v>2</v>
      </c>
    </row>
    <row r="18" spans="1:33" ht="15.75" thickBot="1" x14ac:dyDescent="0.25">
      <c r="A18" s="192"/>
      <c r="B18" s="195"/>
      <c r="C18" s="112" t="s">
        <v>34</v>
      </c>
      <c r="D18" s="113">
        <v>28</v>
      </c>
      <c r="E18" s="109"/>
      <c r="F18" s="109"/>
      <c r="G18" s="109"/>
      <c r="H18" s="109"/>
      <c r="I18" s="109"/>
      <c r="J18" s="109"/>
      <c r="K18" s="109"/>
      <c r="L18" s="109">
        <v>1038338.5122649968</v>
      </c>
      <c r="M18" s="109">
        <v>1038338.5122649968</v>
      </c>
      <c r="N18" s="109">
        <v>1038338.5122649968</v>
      </c>
      <c r="O18" s="109">
        <v>1038338.5122649968</v>
      </c>
      <c r="P18" s="109">
        <v>1038338.5122649968</v>
      </c>
      <c r="Q18" s="109">
        <v>1038338.5122649968</v>
      </c>
      <c r="R18" s="109">
        <v>1038338.5122649968</v>
      </c>
      <c r="S18" s="109">
        <v>1038338.5122649968</v>
      </c>
      <c r="T18" s="109">
        <v>1038338.5122649968</v>
      </c>
      <c r="U18" s="109">
        <v>1038338.5122649968</v>
      </c>
      <c r="V18" s="109"/>
      <c r="W18" s="109"/>
      <c r="X18" s="109"/>
      <c r="Y18" s="109"/>
      <c r="Z18" s="109"/>
      <c r="AA18" s="109"/>
      <c r="AB18" s="142"/>
      <c r="AC18" s="152">
        <v>10383385.12264997</v>
      </c>
      <c r="AD18" s="152"/>
    </row>
    <row r="19" spans="1:33" ht="15" x14ac:dyDescent="0.2">
      <c r="A19" s="193">
        <v>49369</v>
      </c>
      <c r="B19" s="202">
        <v>10173425.364967549</v>
      </c>
      <c r="C19" s="94" t="s">
        <v>35</v>
      </c>
      <c r="D19" s="95">
        <v>19</v>
      </c>
      <c r="E19" s="148"/>
      <c r="F19" s="149"/>
      <c r="G19" s="149"/>
      <c r="H19" s="149"/>
      <c r="I19" s="149"/>
      <c r="J19" s="149"/>
      <c r="K19" s="149"/>
      <c r="L19" s="149">
        <v>32817.501177314683</v>
      </c>
      <c r="M19" s="149">
        <v>32817.501177314683</v>
      </c>
      <c r="N19" s="149">
        <v>32817.501177314683</v>
      </c>
      <c r="O19" s="149">
        <v>32817.501177314683</v>
      </c>
      <c r="P19" s="149">
        <v>32817.501177314683</v>
      </c>
      <c r="Q19" s="149">
        <v>32817.501177314683</v>
      </c>
      <c r="R19" s="149">
        <v>32817.501177314683</v>
      </c>
      <c r="S19" s="149">
        <v>32817.501177314683</v>
      </c>
      <c r="T19" s="149">
        <v>32817.501177314683</v>
      </c>
      <c r="U19" s="149">
        <v>32817.501177314683</v>
      </c>
      <c r="V19" s="149"/>
      <c r="W19" s="149"/>
      <c r="X19" s="149"/>
      <c r="Y19" s="149"/>
      <c r="Z19" s="149"/>
      <c r="AA19" s="149"/>
      <c r="AB19" s="149"/>
      <c r="AC19" s="151">
        <v>6235325.223689788</v>
      </c>
      <c r="AF19" s="206" t="s">
        <v>1</v>
      </c>
      <c r="AG19" s="206">
        <v>3</v>
      </c>
    </row>
    <row r="20" spans="1:33" ht="15" x14ac:dyDescent="0.2">
      <c r="A20" s="191"/>
      <c r="B20" s="194"/>
      <c r="C20" s="100" t="s">
        <v>36</v>
      </c>
      <c r="D20" s="101">
        <v>5</v>
      </c>
      <c r="E20" s="145"/>
      <c r="F20" s="146"/>
      <c r="G20" s="146"/>
      <c r="H20" s="146"/>
      <c r="I20" s="146"/>
      <c r="J20" s="146"/>
      <c r="K20" s="146"/>
      <c r="L20" s="146">
        <v>32817.501177314683</v>
      </c>
      <c r="M20" s="146">
        <v>32817.501177314683</v>
      </c>
      <c r="N20" s="146">
        <v>32817.501177314683</v>
      </c>
      <c r="O20" s="146">
        <v>32817.501177314683</v>
      </c>
      <c r="P20" s="146">
        <v>32817.501177314683</v>
      </c>
      <c r="Q20" s="146">
        <v>32817.501177314683</v>
      </c>
      <c r="R20" s="146">
        <v>32817.501177314683</v>
      </c>
      <c r="S20" s="146">
        <v>32817.501177314683</v>
      </c>
      <c r="T20" s="146">
        <v>32817.501177314683</v>
      </c>
      <c r="U20" s="146">
        <v>32817.501177314683</v>
      </c>
      <c r="V20" s="146"/>
      <c r="W20" s="146"/>
      <c r="X20" s="146"/>
      <c r="Y20" s="146"/>
      <c r="Z20" s="146"/>
      <c r="AA20" s="146"/>
      <c r="AB20" s="146"/>
      <c r="AC20" s="152">
        <v>1640875.0588657337</v>
      </c>
      <c r="AF20" s="206" t="s">
        <v>3</v>
      </c>
      <c r="AG20" s="206">
        <v>3</v>
      </c>
    </row>
    <row r="21" spans="1:33" ht="15" x14ac:dyDescent="0.2">
      <c r="A21" s="191"/>
      <c r="B21" s="194"/>
      <c r="C21" s="106" t="s">
        <v>37</v>
      </c>
      <c r="D21" s="107">
        <v>7</v>
      </c>
      <c r="E21" s="143"/>
      <c r="F21" s="143"/>
      <c r="G21" s="143"/>
      <c r="H21" s="143"/>
      <c r="I21" s="143"/>
      <c r="J21" s="143"/>
      <c r="K21" s="143"/>
      <c r="L21" s="143">
        <v>32817.501177314683</v>
      </c>
      <c r="M21" s="143">
        <v>32817.501177314683</v>
      </c>
      <c r="N21" s="143">
        <v>32817.501177314683</v>
      </c>
      <c r="O21" s="143">
        <v>32817.501177314683</v>
      </c>
      <c r="P21" s="143">
        <v>32817.501177314683</v>
      </c>
      <c r="Q21" s="143">
        <v>32817.501177314683</v>
      </c>
      <c r="R21" s="143">
        <v>32817.501177314683</v>
      </c>
      <c r="S21" s="143">
        <v>32817.501177314683</v>
      </c>
      <c r="T21" s="143">
        <v>32817.501177314683</v>
      </c>
      <c r="U21" s="143">
        <v>32817.501177314683</v>
      </c>
      <c r="V21" s="143"/>
      <c r="W21" s="143"/>
      <c r="X21" s="143"/>
      <c r="Y21" s="143"/>
      <c r="Z21" s="143"/>
      <c r="AA21" s="143"/>
      <c r="AB21" s="143"/>
      <c r="AC21" s="153">
        <v>2297225.0824120273</v>
      </c>
      <c r="AF21" s="206" t="s">
        <v>2</v>
      </c>
      <c r="AG21" s="206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/>
      <c r="F22" s="109"/>
      <c r="G22" s="109"/>
      <c r="H22" s="109"/>
      <c r="I22" s="109"/>
      <c r="J22" s="109"/>
      <c r="K22" s="109"/>
      <c r="L22" s="109">
        <v>1017342.5364967551</v>
      </c>
      <c r="M22" s="109">
        <v>1017342.5364967551</v>
      </c>
      <c r="N22" s="109">
        <v>1017342.5364967551</v>
      </c>
      <c r="O22" s="109">
        <v>1017342.5364967551</v>
      </c>
      <c r="P22" s="109">
        <v>1017342.5364967551</v>
      </c>
      <c r="Q22" s="109">
        <v>1017342.5364967551</v>
      </c>
      <c r="R22" s="109">
        <v>1017342.5364967551</v>
      </c>
      <c r="S22" s="109">
        <v>1017342.5364967551</v>
      </c>
      <c r="T22" s="109">
        <v>1017342.5364967551</v>
      </c>
      <c r="U22" s="109">
        <v>1017342.5364967551</v>
      </c>
      <c r="V22" s="109"/>
      <c r="W22" s="109"/>
      <c r="X22" s="109"/>
      <c r="Y22" s="109"/>
      <c r="Z22" s="109"/>
      <c r="AA22" s="109"/>
      <c r="AB22" s="142"/>
      <c r="AC22" s="152">
        <v>10173425.364967549</v>
      </c>
      <c r="AD22" s="152"/>
    </row>
    <row r="23" spans="1:33" ht="15" x14ac:dyDescent="0.2">
      <c r="A23" s="193">
        <v>49400</v>
      </c>
      <c r="B23" s="202">
        <v>8796179.3169149477</v>
      </c>
      <c r="C23" s="94" t="s">
        <v>35</v>
      </c>
      <c r="D23" s="95">
        <v>21</v>
      </c>
      <c r="E23" s="148"/>
      <c r="F23" s="149"/>
      <c r="G23" s="149"/>
      <c r="H23" s="149"/>
      <c r="I23" s="149"/>
      <c r="J23" s="149"/>
      <c r="K23" s="149"/>
      <c r="L23" s="149">
        <v>29320.597723049828</v>
      </c>
      <c r="M23" s="149">
        <v>29320.597723049828</v>
      </c>
      <c r="N23" s="149">
        <v>29320.597723049828</v>
      </c>
      <c r="O23" s="149">
        <v>29320.597723049828</v>
      </c>
      <c r="P23" s="149">
        <v>29320.597723049828</v>
      </c>
      <c r="Q23" s="149">
        <v>29320.597723049828</v>
      </c>
      <c r="R23" s="149">
        <v>29320.597723049828</v>
      </c>
      <c r="S23" s="149">
        <v>29320.597723049828</v>
      </c>
      <c r="T23" s="149">
        <v>29320.597723049828</v>
      </c>
      <c r="U23" s="149">
        <v>29320.597723049828</v>
      </c>
      <c r="V23" s="149"/>
      <c r="W23" s="149"/>
      <c r="X23" s="149"/>
      <c r="Y23" s="149"/>
      <c r="Z23" s="149"/>
      <c r="AA23" s="149"/>
      <c r="AB23" s="149"/>
      <c r="AC23" s="151">
        <v>6157325.5218404634</v>
      </c>
      <c r="AF23" s="206" t="s">
        <v>1</v>
      </c>
      <c r="AG23" s="206">
        <v>4</v>
      </c>
    </row>
    <row r="24" spans="1:33" ht="15" x14ac:dyDescent="0.2">
      <c r="A24" s="191"/>
      <c r="B24" s="194"/>
      <c r="C24" s="100" t="s">
        <v>36</v>
      </c>
      <c r="D24" s="101">
        <v>4</v>
      </c>
      <c r="E24" s="145"/>
      <c r="F24" s="146"/>
      <c r="G24" s="146"/>
      <c r="H24" s="146"/>
      <c r="I24" s="146"/>
      <c r="J24" s="146"/>
      <c r="K24" s="146"/>
      <c r="L24" s="146">
        <v>29320.597723049828</v>
      </c>
      <c r="M24" s="146">
        <v>29320.597723049828</v>
      </c>
      <c r="N24" s="146">
        <v>29320.597723049828</v>
      </c>
      <c r="O24" s="146">
        <v>29320.597723049828</v>
      </c>
      <c r="P24" s="146">
        <v>29320.597723049828</v>
      </c>
      <c r="Q24" s="146">
        <v>29320.597723049828</v>
      </c>
      <c r="R24" s="146">
        <v>29320.597723049828</v>
      </c>
      <c r="S24" s="146">
        <v>29320.597723049828</v>
      </c>
      <c r="T24" s="146">
        <v>29320.597723049828</v>
      </c>
      <c r="U24" s="146">
        <v>29320.597723049828</v>
      </c>
      <c r="V24" s="146"/>
      <c r="W24" s="146"/>
      <c r="X24" s="146"/>
      <c r="Y24" s="146"/>
      <c r="Z24" s="146"/>
      <c r="AA24" s="146"/>
      <c r="AB24" s="146"/>
      <c r="AC24" s="152">
        <v>1172823.9089219931</v>
      </c>
      <c r="AF24" s="206" t="s">
        <v>3</v>
      </c>
      <c r="AG24" s="206">
        <v>4</v>
      </c>
    </row>
    <row r="25" spans="1:33" ht="15" x14ac:dyDescent="0.2">
      <c r="A25" s="191"/>
      <c r="B25" s="194"/>
      <c r="C25" s="106" t="s">
        <v>37</v>
      </c>
      <c r="D25" s="107">
        <v>5</v>
      </c>
      <c r="E25" s="143"/>
      <c r="F25" s="143"/>
      <c r="G25" s="143"/>
      <c r="H25" s="143"/>
      <c r="I25" s="143"/>
      <c r="J25" s="143"/>
      <c r="K25" s="143"/>
      <c r="L25" s="143">
        <v>29320.597723049828</v>
      </c>
      <c r="M25" s="143">
        <v>29320.597723049828</v>
      </c>
      <c r="N25" s="143">
        <v>29320.597723049828</v>
      </c>
      <c r="O25" s="143">
        <v>29320.597723049828</v>
      </c>
      <c r="P25" s="143">
        <v>29320.597723049828</v>
      </c>
      <c r="Q25" s="143">
        <v>29320.597723049828</v>
      </c>
      <c r="R25" s="143">
        <v>29320.597723049828</v>
      </c>
      <c r="S25" s="143">
        <v>29320.597723049828</v>
      </c>
      <c r="T25" s="143">
        <v>29320.597723049828</v>
      </c>
      <c r="U25" s="143">
        <v>29320.597723049828</v>
      </c>
      <c r="V25" s="143"/>
      <c r="W25" s="143"/>
      <c r="X25" s="143"/>
      <c r="Y25" s="143"/>
      <c r="Z25" s="143"/>
      <c r="AA25" s="143"/>
      <c r="AB25" s="143"/>
      <c r="AC25" s="153">
        <v>1466029.8861524914</v>
      </c>
      <c r="AF25" s="206" t="s">
        <v>2</v>
      </c>
      <c r="AG25" s="206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/>
      <c r="F26" s="109"/>
      <c r="G26" s="109"/>
      <c r="H26" s="109"/>
      <c r="I26" s="109"/>
      <c r="J26" s="109"/>
      <c r="K26" s="109"/>
      <c r="L26" s="109">
        <v>879617.93169149489</v>
      </c>
      <c r="M26" s="109">
        <v>879617.93169149489</v>
      </c>
      <c r="N26" s="109">
        <v>879617.93169149489</v>
      </c>
      <c r="O26" s="109">
        <v>879617.93169149489</v>
      </c>
      <c r="P26" s="109">
        <v>879617.93169149489</v>
      </c>
      <c r="Q26" s="109">
        <v>879617.93169149489</v>
      </c>
      <c r="R26" s="109">
        <v>879617.93169149489</v>
      </c>
      <c r="S26" s="109">
        <v>879617.93169149489</v>
      </c>
      <c r="T26" s="109">
        <v>879617.93169149489</v>
      </c>
      <c r="U26" s="109">
        <v>879617.93169149489</v>
      </c>
      <c r="V26" s="109"/>
      <c r="W26" s="109"/>
      <c r="X26" s="109"/>
      <c r="Y26" s="109"/>
      <c r="Z26" s="109"/>
      <c r="AA26" s="109"/>
      <c r="AB26" s="142"/>
      <c r="AC26" s="152">
        <v>8796179.3169149477</v>
      </c>
      <c r="AD26" s="152"/>
    </row>
    <row r="27" spans="1:33" ht="15" x14ac:dyDescent="0.2">
      <c r="A27" s="193">
        <v>49430</v>
      </c>
      <c r="B27" s="202">
        <v>9432338.9324233718</v>
      </c>
      <c r="C27" s="94" t="s">
        <v>35</v>
      </c>
      <c r="D27" s="95">
        <v>20</v>
      </c>
      <c r="E27" s="148"/>
      <c r="F27" s="149"/>
      <c r="G27" s="149"/>
      <c r="H27" s="149"/>
      <c r="I27" s="149"/>
      <c r="J27" s="149"/>
      <c r="K27" s="149"/>
      <c r="L27" s="149">
        <v>30426.899782010878</v>
      </c>
      <c r="M27" s="149">
        <v>30426.899782010878</v>
      </c>
      <c r="N27" s="149">
        <v>30426.899782010878</v>
      </c>
      <c r="O27" s="149">
        <v>30426.899782010878</v>
      </c>
      <c r="P27" s="149">
        <v>30426.899782010878</v>
      </c>
      <c r="Q27" s="149">
        <v>30426.899782010878</v>
      </c>
      <c r="R27" s="149">
        <v>30426.899782010878</v>
      </c>
      <c r="S27" s="149">
        <v>30426.899782010878</v>
      </c>
      <c r="T27" s="149">
        <v>30426.899782010878</v>
      </c>
      <c r="U27" s="149">
        <v>30426.899782010878</v>
      </c>
      <c r="V27" s="149"/>
      <c r="W27" s="149"/>
      <c r="X27" s="149"/>
      <c r="Y27" s="149"/>
      <c r="Z27" s="149"/>
      <c r="AA27" s="149"/>
      <c r="AB27" s="149"/>
      <c r="AC27" s="151">
        <v>6085379.9564021751</v>
      </c>
      <c r="AF27" s="206" t="s">
        <v>1</v>
      </c>
      <c r="AG27" s="206">
        <v>5</v>
      </c>
    </row>
    <row r="28" spans="1:33" ht="15" x14ac:dyDescent="0.2">
      <c r="A28" s="191"/>
      <c r="B28" s="194"/>
      <c r="C28" s="100" t="s">
        <v>36</v>
      </c>
      <c r="D28" s="101">
        <v>4</v>
      </c>
      <c r="E28" s="145"/>
      <c r="F28" s="146"/>
      <c r="G28" s="146"/>
      <c r="H28" s="146"/>
      <c r="I28" s="146"/>
      <c r="J28" s="146"/>
      <c r="K28" s="146"/>
      <c r="L28" s="146">
        <v>30426.899782010878</v>
      </c>
      <c r="M28" s="146">
        <v>30426.899782010878</v>
      </c>
      <c r="N28" s="146">
        <v>30426.899782010878</v>
      </c>
      <c r="O28" s="146">
        <v>30426.899782010878</v>
      </c>
      <c r="P28" s="146">
        <v>30426.899782010878</v>
      </c>
      <c r="Q28" s="146">
        <v>30426.899782010878</v>
      </c>
      <c r="R28" s="146">
        <v>30426.899782010878</v>
      </c>
      <c r="S28" s="146">
        <v>30426.899782010878</v>
      </c>
      <c r="T28" s="146">
        <v>30426.899782010878</v>
      </c>
      <c r="U28" s="146">
        <v>30426.899782010878</v>
      </c>
      <c r="V28" s="146"/>
      <c r="W28" s="146"/>
      <c r="X28" s="146"/>
      <c r="Y28" s="146"/>
      <c r="Z28" s="146"/>
      <c r="AA28" s="146"/>
      <c r="AB28" s="146"/>
      <c r="AC28" s="152">
        <v>1217075.9912804351</v>
      </c>
      <c r="AF28" s="206" t="s">
        <v>3</v>
      </c>
      <c r="AG28" s="206">
        <v>5</v>
      </c>
    </row>
    <row r="29" spans="1:33" ht="15" x14ac:dyDescent="0.2">
      <c r="A29" s="191"/>
      <c r="B29" s="194"/>
      <c r="C29" s="106" t="s">
        <v>37</v>
      </c>
      <c r="D29" s="107">
        <v>7</v>
      </c>
      <c r="E29" s="143"/>
      <c r="F29" s="143"/>
      <c r="G29" s="143"/>
      <c r="H29" s="143"/>
      <c r="I29" s="143"/>
      <c r="J29" s="143"/>
      <c r="K29" s="143"/>
      <c r="L29" s="143">
        <v>30426.899782010878</v>
      </c>
      <c r="M29" s="143">
        <v>30426.899782010878</v>
      </c>
      <c r="N29" s="143">
        <v>30426.899782010878</v>
      </c>
      <c r="O29" s="143">
        <v>30426.899782010878</v>
      </c>
      <c r="P29" s="143">
        <v>30426.899782010878</v>
      </c>
      <c r="Q29" s="143">
        <v>30426.899782010878</v>
      </c>
      <c r="R29" s="143">
        <v>30426.899782010878</v>
      </c>
      <c r="S29" s="143">
        <v>30426.899782010878</v>
      </c>
      <c r="T29" s="143">
        <v>30426.899782010878</v>
      </c>
      <c r="U29" s="143">
        <v>30426.899782010878</v>
      </c>
      <c r="V29" s="143"/>
      <c r="W29" s="143"/>
      <c r="X29" s="143"/>
      <c r="Y29" s="143"/>
      <c r="Z29" s="143"/>
      <c r="AA29" s="143"/>
      <c r="AB29" s="143"/>
      <c r="AC29" s="153">
        <v>2129882.9847407616</v>
      </c>
      <c r="AF29" s="206" t="s">
        <v>2</v>
      </c>
      <c r="AG29" s="206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/>
      <c r="F30" s="109"/>
      <c r="G30" s="109"/>
      <c r="H30" s="109"/>
      <c r="I30" s="109"/>
      <c r="J30" s="109"/>
      <c r="K30" s="109"/>
      <c r="L30" s="109">
        <v>943233.89324233728</v>
      </c>
      <c r="M30" s="109">
        <v>943233.89324233728</v>
      </c>
      <c r="N30" s="109">
        <v>943233.89324233728</v>
      </c>
      <c r="O30" s="109">
        <v>943233.89324233728</v>
      </c>
      <c r="P30" s="109">
        <v>943233.89324233728</v>
      </c>
      <c r="Q30" s="109">
        <v>943233.89324233728</v>
      </c>
      <c r="R30" s="109">
        <v>943233.89324233728</v>
      </c>
      <c r="S30" s="109">
        <v>943233.89324233728</v>
      </c>
      <c r="T30" s="109">
        <v>943233.89324233728</v>
      </c>
      <c r="U30" s="109">
        <v>943233.89324233728</v>
      </c>
      <c r="V30" s="109"/>
      <c r="W30" s="109"/>
      <c r="X30" s="109"/>
      <c r="Y30" s="109"/>
      <c r="Z30" s="109"/>
      <c r="AA30" s="109"/>
      <c r="AB30" s="142"/>
      <c r="AC30" s="152">
        <v>9432338.9324233718</v>
      </c>
      <c r="AD30" s="152"/>
    </row>
    <row r="31" spans="1:33" ht="15" x14ac:dyDescent="0.2">
      <c r="A31" s="193">
        <v>49461</v>
      </c>
      <c r="B31" s="202">
        <v>8989699.9480072502</v>
      </c>
      <c r="C31" s="94" t="s">
        <v>35</v>
      </c>
      <c r="D31" s="95">
        <v>20</v>
      </c>
      <c r="E31" s="148"/>
      <c r="F31" s="149"/>
      <c r="G31" s="149"/>
      <c r="H31" s="149"/>
      <c r="I31" s="149"/>
      <c r="J31" s="149"/>
      <c r="K31" s="149"/>
      <c r="L31" s="149">
        <v>29965.666493357494</v>
      </c>
      <c r="M31" s="149">
        <v>29965.666493357494</v>
      </c>
      <c r="N31" s="149">
        <v>29965.666493357494</v>
      </c>
      <c r="O31" s="149">
        <v>29965.666493357494</v>
      </c>
      <c r="P31" s="149">
        <v>29965.666493357494</v>
      </c>
      <c r="Q31" s="149">
        <v>29965.666493357494</v>
      </c>
      <c r="R31" s="149">
        <v>29965.666493357494</v>
      </c>
      <c r="S31" s="149">
        <v>29965.666493357494</v>
      </c>
      <c r="T31" s="149">
        <v>29965.666493357494</v>
      </c>
      <c r="U31" s="149">
        <v>29965.666493357494</v>
      </c>
      <c r="V31" s="149"/>
      <c r="W31" s="149"/>
      <c r="X31" s="149"/>
      <c r="Y31" s="149"/>
      <c r="Z31" s="149"/>
      <c r="AA31" s="149"/>
      <c r="AB31" s="149"/>
      <c r="AC31" s="151">
        <v>5993133.2986715008</v>
      </c>
      <c r="AF31" s="206" t="s">
        <v>1</v>
      </c>
      <c r="AG31" s="206">
        <v>6</v>
      </c>
    </row>
    <row r="32" spans="1:33" ht="15" x14ac:dyDescent="0.2">
      <c r="A32" s="191"/>
      <c r="B32" s="194"/>
      <c r="C32" s="100" t="s">
        <v>36</v>
      </c>
      <c r="D32" s="101">
        <v>5</v>
      </c>
      <c r="E32" s="145"/>
      <c r="F32" s="146"/>
      <c r="G32" s="146"/>
      <c r="H32" s="146"/>
      <c r="I32" s="146"/>
      <c r="J32" s="146"/>
      <c r="K32" s="146"/>
      <c r="L32" s="146">
        <v>29965.666493357494</v>
      </c>
      <c r="M32" s="146">
        <v>29965.666493357494</v>
      </c>
      <c r="N32" s="146">
        <v>29965.666493357494</v>
      </c>
      <c r="O32" s="146">
        <v>29965.666493357494</v>
      </c>
      <c r="P32" s="146">
        <v>29965.666493357494</v>
      </c>
      <c r="Q32" s="146">
        <v>29965.666493357494</v>
      </c>
      <c r="R32" s="146">
        <v>29965.666493357494</v>
      </c>
      <c r="S32" s="146">
        <v>29965.666493357494</v>
      </c>
      <c r="T32" s="146">
        <v>29965.666493357494</v>
      </c>
      <c r="U32" s="146">
        <v>29965.666493357494</v>
      </c>
      <c r="V32" s="146"/>
      <c r="W32" s="146"/>
      <c r="X32" s="146"/>
      <c r="Y32" s="146"/>
      <c r="Z32" s="146"/>
      <c r="AA32" s="146"/>
      <c r="AB32" s="146"/>
      <c r="AC32" s="152">
        <v>1498283.3246678752</v>
      </c>
      <c r="AF32" s="206" t="s">
        <v>3</v>
      </c>
      <c r="AG32" s="206">
        <v>6</v>
      </c>
    </row>
    <row r="33" spans="1:33" ht="15" x14ac:dyDescent="0.2">
      <c r="A33" s="191"/>
      <c r="B33" s="194"/>
      <c r="C33" s="106" t="s">
        <v>37</v>
      </c>
      <c r="D33" s="107">
        <v>5</v>
      </c>
      <c r="E33" s="143"/>
      <c r="F33" s="143"/>
      <c r="G33" s="143"/>
      <c r="H33" s="143"/>
      <c r="I33" s="143"/>
      <c r="J33" s="143"/>
      <c r="K33" s="143"/>
      <c r="L33" s="143">
        <v>29965.666493357494</v>
      </c>
      <c r="M33" s="143">
        <v>29965.666493357494</v>
      </c>
      <c r="N33" s="143">
        <v>29965.666493357494</v>
      </c>
      <c r="O33" s="143">
        <v>29965.666493357494</v>
      </c>
      <c r="P33" s="143">
        <v>29965.666493357494</v>
      </c>
      <c r="Q33" s="143">
        <v>29965.666493357494</v>
      </c>
      <c r="R33" s="143">
        <v>29965.666493357494</v>
      </c>
      <c r="S33" s="143">
        <v>29965.666493357494</v>
      </c>
      <c r="T33" s="143">
        <v>29965.666493357494</v>
      </c>
      <c r="U33" s="143">
        <v>29965.666493357494</v>
      </c>
      <c r="V33" s="143"/>
      <c r="W33" s="143"/>
      <c r="X33" s="143"/>
      <c r="Y33" s="143"/>
      <c r="Z33" s="143"/>
      <c r="AA33" s="143"/>
      <c r="AB33" s="143"/>
      <c r="AC33" s="153">
        <v>1498283.3246678752</v>
      </c>
      <c r="AF33" s="206" t="s">
        <v>2</v>
      </c>
      <c r="AG33" s="206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/>
      <c r="F34" s="109"/>
      <c r="G34" s="109"/>
      <c r="H34" s="109"/>
      <c r="I34" s="109"/>
      <c r="J34" s="109"/>
      <c r="K34" s="109"/>
      <c r="L34" s="109">
        <v>898969.99480072479</v>
      </c>
      <c r="M34" s="109">
        <v>898969.99480072479</v>
      </c>
      <c r="N34" s="109">
        <v>898969.99480072479</v>
      </c>
      <c r="O34" s="109">
        <v>898969.99480072479</v>
      </c>
      <c r="P34" s="109">
        <v>898969.99480072479</v>
      </c>
      <c r="Q34" s="109">
        <v>898969.99480072479</v>
      </c>
      <c r="R34" s="109">
        <v>898969.99480072479</v>
      </c>
      <c r="S34" s="109">
        <v>898969.99480072479</v>
      </c>
      <c r="T34" s="109">
        <v>898969.99480072479</v>
      </c>
      <c r="U34" s="109">
        <v>898969.99480072479</v>
      </c>
      <c r="V34" s="109"/>
      <c r="W34" s="109"/>
      <c r="X34" s="109"/>
      <c r="Y34" s="109"/>
      <c r="Z34" s="109"/>
      <c r="AA34" s="109"/>
      <c r="AB34" s="142"/>
      <c r="AC34" s="152">
        <v>8989699.9480072502</v>
      </c>
      <c r="AD34" s="152"/>
    </row>
    <row r="35" spans="1:33" ht="15" x14ac:dyDescent="0.2">
      <c r="A35" s="193">
        <v>49491</v>
      </c>
      <c r="B35" s="202">
        <v>9729002.8393641245</v>
      </c>
      <c r="C35" s="94" t="s">
        <v>35</v>
      </c>
      <c r="D35" s="95">
        <v>20</v>
      </c>
      <c r="E35" s="148"/>
      <c r="F35" s="149"/>
      <c r="G35" s="149"/>
      <c r="H35" s="149"/>
      <c r="I35" s="149"/>
      <c r="J35" s="149"/>
      <c r="K35" s="149"/>
      <c r="L35" s="149">
        <v>31383.880126981046</v>
      </c>
      <c r="M35" s="149">
        <v>31383.880126981046</v>
      </c>
      <c r="N35" s="149">
        <v>31383.880126981046</v>
      </c>
      <c r="O35" s="149">
        <v>31383.880126981046</v>
      </c>
      <c r="P35" s="149">
        <v>31383.880126981046</v>
      </c>
      <c r="Q35" s="149">
        <v>31383.880126981046</v>
      </c>
      <c r="R35" s="149">
        <v>31383.880126981046</v>
      </c>
      <c r="S35" s="149">
        <v>31383.880126981046</v>
      </c>
      <c r="T35" s="149">
        <v>31383.880126981046</v>
      </c>
      <c r="U35" s="149">
        <v>31383.880126981046</v>
      </c>
      <c r="V35" s="149"/>
      <c r="W35" s="149"/>
      <c r="X35" s="149"/>
      <c r="Y35" s="149"/>
      <c r="Z35" s="149"/>
      <c r="AA35" s="149"/>
      <c r="AB35" s="149"/>
      <c r="AC35" s="151">
        <v>6276776.0253962092</v>
      </c>
      <c r="AF35" s="206" t="s">
        <v>1</v>
      </c>
      <c r="AG35" s="206">
        <v>7</v>
      </c>
    </row>
    <row r="36" spans="1:33" ht="15" x14ac:dyDescent="0.2">
      <c r="A36" s="191"/>
      <c r="B36" s="194"/>
      <c r="C36" s="100" t="s">
        <v>36</v>
      </c>
      <c r="D36" s="101">
        <v>4</v>
      </c>
      <c r="E36" s="145"/>
      <c r="F36" s="146"/>
      <c r="G36" s="146"/>
      <c r="H36" s="146"/>
      <c r="I36" s="146"/>
      <c r="J36" s="146"/>
      <c r="K36" s="146"/>
      <c r="L36" s="146">
        <v>31383.880126981046</v>
      </c>
      <c r="M36" s="146">
        <v>31383.880126981046</v>
      </c>
      <c r="N36" s="146">
        <v>31383.880126981046</v>
      </c>
      <c r="O36" s="146">
        <v>31383.880126981046</v>
      </c>
      <c r="P36" s="146">
        <v>31383.880126981046</v>
      </c>
      <c r="Q36" s="146">
        <v>31383.880126981046</v>
      </c>
      <c r="R36" s="146">
        <v>31383.880126981046</v>
      </c>
      <c r="S36" s="146">
        <v>31383.880126981046</v>
      </c>
      <c r="T36" s="146">
        <v>31383.880126981046</v>
      </c>
      <c r="U36" s="146">
        <v>31383.880126981046</v>
      </c>
      <c r="V36" s="146"/>
      <c r="W36" s="146"/>
      <c r="X36" s="146"/>
      <c r="Y36" s="146"/>
      <c r="Z36" s="146"/>
      <c r="AA36" s="146"/>
      <c r="AB36" s="146"/>
      <c r="AC36" s="152">
        <v>1255355.2050792419</v>
      </c>
      <c r="AF36" s="206" t="s">
        <v>3</v>
      </c>
      <c r="AG36" s="206">
        <v>7</v>
      </c>
    </row>
    <row r="37" spans="1:33" ht="15" x14ac:dyDescent="0.2">
      <c r="A37" s="191"/>
      <c r="B37" s="194"/>
      <c r="C37" s="106" t="s">
        <v>37</v>
      </c>
      <c r="D37" s="107">
        <v>7</v>
      </c>
      <c r="E37" s="143"/>
      <c r="F37" s="143"/>
      <c r="G37" s="143"/>
      <c r="H37" s="143"/>
      <c r="I37" s="143"/>
      <c r="J37" s="143"/>
      <c r="K37" s="143"/>
      <c r="L37" s="143">
        <v>31383.880126981046</v>
      </c>
      <c r="M37" s="143">
        <v>31383.880126981046</v>
      </c>
      <c r="N37" s="143">
        <v>31383.880126981046</v>
      </c>
      <c r="O37" s="143">
        <v>31383.880126981046</v>
      </c>
      <c r="P37" s="143">
        <v>31383.880126981046</v>
      </c>
      <c r="Q37" s="143">
        <v>31383.880126981046</v>
      </c>
      <c r="R37" s="143">
        <v>31383.880126981046</v>
      </c>
      <c r="S37" s="143">
        <v>31383.880126981046</v>
      </c>
      <c r="T37" s="143">
        <v>31383.880126981046</v>
      </c>
      <c r="U37" s="143">
        <v>31383.880126981046</v>
      </c>
      <c r="V37" s="143"/>
      <c r="W37" s="143"/>
      <c r="X37" s="143"/>
      <c r="Y37" s="143"/>
      <c r="Z37" s="143"/>
      <c r="AA37" s="143"/>
      <c r="AB37" s="143"/>
      <c r="AC37" s="153">
        <v>2196871.6088886731</v>
      </c>
      <c r="AF37" s="206" t="s">
        <v>2</v>
      </c>
      <c r="AG37" s="206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/>
      <c r="F38" s="109"/>
      <c r="G38" s="109"/>
      <c r="H38" s="109"/>
      <c r="I38" s="109"/>
      <c r="J38" s="109"/>
      <c r="K38" s="109"/>
      <c r="L38" s="109">
        <v>972900.28393641242</v>
      </c>
      <c r="M38" s="109">
        <v>972900.28393641242</v>
      </c>
      <c r="N38" s="109">
        <v>972900.28393641242</v>
      </c>
      <c r="O38" s="109">
        <v>972900.28393641242</v>
      </c>
      <c r="P38" s="109">
        <v>972900.28393641242</v>
      </c>
      <c r="Q38" s="109">
        <v>972900.28393641242</v>
      </c>
      <c r="R38" s="109">
        <v>972900.28393641242</v>
      </c>
      <c r="S38" s="109">
        <v>972900.28393641242</v>
      </c>
      <c r="T38" s="109">
        <v>972900.28393641242</v>
      </c>
      <c r="U38" s="109">
        <v>972900.28393641242</v>
      </c>
      <c r="V38" s="109"/>
      <c r="W38" s="109"/>
      <c r="X38" s="109"/>
      <c r="Y38" s="109"/>
      <c r="Z38" s="109"/>
      <c r="AA38" s="109"/>
      <c r="AB38" s="142"/>
      <c r="AC38" s="152">
        <v>9729002.8393641245</v>
      </c>
      <c r="AD38" s="152"/>
    </row>
    <row r="39" spans="1:33" ht="15" x14ac:dyDescent="0.2">
      <c r="A39" s="193">
        <v>49522</v>
      </c>
      <c r="B39" s="202">
        <v>10010609.793883093</v>
      </c>
      <c r="C39" s="94" t="s">
        <v>35</v>
      </c>
      <c r="D39" s="95">
        <v>21</v>
      </c>
      <c r="E39" s="148"/>
      <c r="F39" s="149"/>
      <c r="G39" s="149"/>
      <c r="H39" s="149"/>
      <c r="I39" s="149"/>
      <c r="J39" s="149"/>
      <c r="K39" s="149"/>
      <c r="L39" s="149">
        <v>32292.289657687394</v>
      </c>
      <c r="M39" s="149">
        <v>32292.289657687394</v>
      </c>
      <c r="N39" s="149">
        <v>32292.289657687394</v>
      </c>
      <c r="O39" s="149">
        <v>32292.289657687394</v>
      </c>
      <c r="P39" s="149">
        <v>32292.289657687394</v>
      </c>
      <c r="Q39" s="149">
        <v>32292.289657687394</v>
      </c>
      <c r="R39" s="149">
        <v>32292.289657687394</v>
      </c>
      <c r="S39" s="149">
        <v>32292.289657687394</v>
      </c>
      <c r="T39" s="149">
        <v>32292.289657687394</v>
      </c>
      <c r="U39" s="149">
        <v>32292.289657687394</v>
      </c>
      <c r="V39" s="149"/>
      <c r="W39" s="149"/>
      <c r="X39" s="149"/>
      <c r="Y39" s="149"/>
      <c r="Z39" s="149"/>
      <c r="AA39" s="149"/>
      <c r="AB39" s="149"/>
      <c r="AC39" s="151">
        <v>6781380.8281143531</v>
      </c>
      <c r="AF39" s="206" t="s">
        <v>1</v>
      </c>
      <c r="AG39" s="206">
        <v>8</v>
      </c>
    </row>
    <row r="40" spans="1:33" ht="15" x14ac:dyDescent="0.2">
      <c r="A40" s="191"/>
      <c r="B40" s="194"/>
      <c r="C40" s="100" t="s">
        <v>36</v>
      </c>
      <c r="D40" s="101">
        <v>4</v>
      </c>
      <c r="E40" s="145"/>
      <c r="F40" s="146"/>
      <c r="G40" s="146"/>
      <c r="H40" s="146"/>
      <c r="I40" s="146"/>
      <c r="J40" s="146"/>
      <c r="K40" s="146"/>
      <c r="L40" s="146">
        <v>32292.289657687394</v>
      </c>
      <c r="M40" s="146">
        <v>32292.289657687394</v>
      </c>
      <c r="N40" s="146">
        <v>32292.289657687394</v>
      </c>
      <c r="O40" s="146">
        <v>32292.289657687394</v>
      </c>
      <c r="P40" s="146">
        <v>32292.289657687394</v>
      </c>
      <c r="Q40" s="146">
        <v>32292.289657687394</v>
      </c>
      <c r="R40" s="146">
        <v>32292.289657687394</v>
      </c>
      <c r="S40" s="146">
        <v>32292.289657687394</v>
      </c>
      <c r="T40" s="146">
        <v>32292.289657687394</v>
      </c>
      <c r="U40" s="146">
        <v>32292.289657687394</v>
      </c>
      <c r="V40" s="146"/>
      <c r="W40" s="146"/>
      <c r="X40" s="146"/>
      <c r="Y40" s="146"/>
      <c r="Z40" s="146"/>
      <c r="AA40" s="146"/>
      <c r="AB40" s="146"/>
      <c r="AC40" s="152">
        <v>1291691.5863074958</v>
      </c>
      <c r="AF40" s="206" t="s">
        <v>3</v>
      </c>
      <c r="AG40" s="206">
        <v>8</v>
      </c>
    </row>
    <row r="41" spans="1:33" ht="15" x14ac:dyDescent="0.2">
      <c r="A41" s="191"/>
      <c r="B41" s="194"/>
      <c r="C41" s="106" t="s">
        <v>37</v>
      </c>
      <c r="D41" s="107">
        <v>6</v>
      </c>
      <c r="E41" s="143"/>
      <c r="F41" s="143"/>
      <c r="G41" s="143"/>
      <c r="H41" s="143"/>
      <c r="I41" s="143"/>
      <c r="J41" s="143"/>
      <c r="K41" s="143"/>
      <c r="L41" s="143">
        <v>32292.289657687394</v>
      </c>
      <c r="M41" s="143">
        <v>32292.289657687394</v>
      </c>
      <c r="N41" s="143">
        <v>32292.289657687394</v>
      </c>
      <c r="O41" s="143">
        <v>32292.289657687394</v>
      </c>
      <c r="P41" s="143">
        <v>32292.289657687394</v>
      </c>
      <c r="Q41" s="143">
        <v>32292.289657687394</v>
      </c>
      <c r="R41" s="143">
        <v>32292.289657687394</v>
      </c>
      <c r="S41" s="143">
        <v>32292.289657687394</v>
      </c>
      <c r="T41" s="143">
        <v>32292.289657687394</v>
      </c>
      <c r="U41" s="143">
        <v>32292.289657687394</v>
      </c>
      <c r="V41" s="143"/>
      <c r="W41" s="143"/>
      <c r="X41" s="143"/>
      <c r="Y41" s="143"/>
      <c r="Z41" s="143"/>
      <c r="AA41" s="143"/>
      <c r="AB41" s="143"/>
      <c r="AC41" s="153">
        <v>1937537.3794612437</v>
      </c>
      <c r="AF41" s="206" t="s">
        <v>2</v>
      </c>
      <c r="AG41" s="206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/>
      <c r="F42" s="109"/>
      <c r="G42" s="109"/>
      <c r="H42" s="109"/>
      <c r="I42" s="109"/>
      <c r="J42" s="109"/>
      <c r="K42" s="109"/>
      <c r="L42" s="109">
        <v>1001060.9793883092</v>
      </c>
      <c r="M42" s="109">
        <v>1001060.9793883092</v>
      </c>
      <c r="N42" s="109">
        <v>1001060.9793883092</v>
      </c>
      <c r="O42" s="109">
        <v>1001060.9793883092</v>
      </c>
      <c r="P42" s="109">
        <v>1001060.9793883092</v>
      </c>
      <c r="Q42" s="109">
        <v>1001060.9793883092</v>
      </c>
      <c r="R42" s="109">
        <v>1001060.9793883092</v>
      </c>
      <c r="S42" s="109">
        <v>1001060.9793883092</v>
      </c>
      <c r="T42" s="109">
        <v>1001060.9793883092</v>
      </c>
      <c r="U42" s="109">
        <v>1001060.9793883092</v>
      </c>
      <c r="V42" s="109"/>
      <c r="W42" s="109"/>
      <c r="X42" s="109"/>
      <c r="Y42" s="109"/>
      <c r="Z42" s="109"/>
      <c r="AA42" s="109"/>
      <c r="AB42" s="142"/>
      <c r="AC42" s="152">
        <v>10010609.793883093</v>
      </c>
      <c r="AD42" s="152"/>
    </row>
    <row r="43" spans="1:33" ht="15" x14ac:dyDescent="0.2">
      <c r="A43" s="193">
        <v>49553</v>
      </c>
      <c r="B43" s="202">
        <v>10556029.555371402</v>
      </c>
      <c r="C43" s="94" t="s">
        <v>35</v>
      </c>
      <c r="D43" s="95">
        <v>20</v>
      </c>
      <c r="E43" s="148"/>
      <c r="F43" s="149"/>
      <c r="G43" s="149"/>
      <c r="H43" s="149"/>
      <c r="I43" s="149"/>
      <c r="J43" s="149"/>
      <c r="K43" s="149"/>
      <c r="L43" s="149">
        <v>35186.765184571348</v>
      </c>
      <c r="M43" s="149">
        <v>35186.765184571348</v>
      </c>
      <c r="N43" s="149">
        <v>35186.765184571348</v>
      </c>
      <c r="O43" s="149">
        <v>35186.765184571348</v>
      </c>
      <c r="P43" s="149">
        <v>35186.765184571348</v>
      </c>
      <c r="Q43" s="149">
        <v>35186.765184571348</v>
      </c>
      <c r="R43" s="149">
        <v>35186.765184571348</v>
      </c>
      <c r="S43" s="149">
        <v>35186.765184571348</v>
      </c>
      <c r="T43" s="149">
        <v>35186.765184571348</v>
      </c>
      <c r="U43" s="149">
        <v>35186.765184571348</v>
      </c>
      <c r="V43" s="149"/>
      <c r="W43" s="149"/>
      <c r="X43" s="149"/>
      <c r="Y43" s="149"/>
      <c r="Z43" s="149"/>
      <c r="AA43" s="149"/>
      <c r="AB43" s="149"/>
      <c r="AC43" s="151">
        <v>7037353.0369142685</v>
      </c>
      <c r="AF43" s="206" t="s">
        <v>1</v>
      </c>
      <c r="AG43" s="206">
        <v>9</v>
      </c>
    </row>
    <row r="44" spans="1:33" ht="15" x14ac:dyDescent="0.2">
      <c r="A44" s="191"/>
      <c r="B44" s="194"/>
      <c r="C44" s="100" t="s">
        <v>36</v>
      </c>
      <c r="D44" s="101">
        <v>5</v>
      </c>
      <c r="E44" s="145"/>
      <c r="F44" s="146"/>
      <c r="G44" s="146"/>
      <c r="H44" s="146"/>
      <c r="I44" s="146"/>
      <c r="J44" s="146"/>
      <c r="K44" s="146"/>
      <c r="L44" s="146">
        <v>35186.765184571348</v>
      </c>
      <c r="M44" s="146">
        <v>35186.765184571348</v>
      </c>
      <c r="N44" s="146">
        <v>35186.765184571348</v>
      </c>
      <c r="O44" s="146">
        <v>35186.765184571348</v>
      </c>
      <c r="P44" s="146">
        <v>35186.765184571348</v>
      </c>
      <c r="Q44" s="146">
        <v>35186.765184571348</v>
      </c>
      <c r="R44" s="146">
        <v>35186.765184571348</v>
      </c>
      <c r="S44" s="146">
        <v>35186.765184571348</v>
      </c>
      <c r="T44" s="146">
        <v>35186.765184571348</v>
      </c>
      <c r="U44" s="146">
        <v>35186.765184571348</v>
      </c>
      <c r="V44" s="146"/>
      <c r="W44" s="146"/>
      <c r="X44" s="146"/>
      <c r="Y44" s="146"/>
      <c r="Z44" s="146"/>
      <c r="AA44" s="146"/>
      <c r="AB44" s="146"/>
      <c r="AC44" s="152">
        <v>1759338.2592285671</v>
      </c>
      <c r="AF44" s="206" t="s">
        <v>3</v>
      </c>
      <c r="AG44" s="206">
        <v>9</v>
      </c>
    </row>
    <row r="45" spans="1:33" ht="15" x14ac:dyDescent="0.2">
      <c r="A45" s="191"/>
      <c r="B45" s="194"/>
      <c r="C45" s="106" t="s">
        <v>37</v>
      </c>
      <c r="D45" s="107">
        <v>5</v>
      </c>
      <c r="E45" s="143"/>
      <c r="F45" s="143"/>
      <c r="G45" s="143"/>
      <c r="H45" s="143"/>
      <c r="I45" s="143"/>
      <c r="J45" s="143"/>
      <c r="K45" s="143"/>
      <c r="L45" s="143">
        <v>35186.765184571348</v>
      </c>
      <c r="M45" s="143">
        <v>35186.765184571348</v>
      </c>
      <c r="N45" s="143">
        <v>35186.765184571348</v>
      </c>
      <c r="O45" s="143">
        <v>35186.765184571348</v>
      </c>
      <c r="P45" s="143">
        <v>35186.765184571348</v>
      </c>
      <c r="Q45" s="143">
        <v>35186.765184571348</v>
      </c>
      <c r="R45" s="143">
        <v>35186.765184571348</v>
      </c>
      <c r="S45" s="143">
        <v>35186.765184571348</v>
      </c>
      <c r="T45" s="143">
        <v>35186.765184571348</v>
      </c>
      <c r="U45" s="143">
        <v>35186.765184571348</v>
      </c>
      <c r="V45" s="143"/>
      <c r="W45" s="143"/>
      <c r="X45" s="143"/>
      <c r="Y45" s="143"/>
      <c r="Z45" s="143"/>
      <c r="AA45" s="143"/>
      <c r="AB45" s="143"/>
      <c r="AC45" s="153">
        <v>1759338.2592285671</v>
      </c>
      <c r="AF45" s="206" t="s">
        <v>2</v>
      </c>
      <c r="AG45" s="206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/>
      <c r="F46" s="109"/>
      <c r="G46" s="109"/>
      <c r="H46" s="109"/>
      <c r="I46" s="109"/>
      <c r="J46" s="109"/>
      <c r="K46" s="109"/>
      <c r="L46" s="109">
        <v>1055602.9555371406</v>
      </c>
      <c r="M46" s="109">
        <v>1055602.9555371406</v>
      </c>
      <c r="N46" s="109">
        <v>1055602.9555371406</v>
      </c>
      <c r="O46" s="109">
        <v>1055602.9555371406</v>
      </c>
      <c r="P46" s="109">
        <v>1055602.9555371406</v>
      </c>
      <c r="Q46" s="109">
        <v>1055602.9555371406</v>
      </c>
      <c r="R46" s="109">
        <v>1055602.9555371406</v>
      </c>
      <c r="S46" s="109">
        <v>1055602.9555371406</v>
      </c>
      <c r="T46" s="109">
        <v>1055602.9555371406</v>
      </c>
      <c r="U46" s="109">
        <v>1055602.9555371406</v>
      </c>
      <c r="V46" s="109"/>
      <c r="W46" s="109"/>
      <c r="X46" s="109"/>
      <c r="Y46" s="109"/>
      <c r="Z46" s="109"/>
      <c r="AA46" s="109"/>
      <c r="AB46" s="142"/>
      <c r="AC46" s="152">
        <v>10556029.555371402</v>
      </c>
      <c r="AD46" s="152"/>
    </row>
    <row r="47" spans="1:33" ht="15" x14ac:dyDescent="0.2">
      <c r="A47" s="193">
        <v>49583</v>
      </c>
      <c r="B47" s="202">
        <v>10717274.945222126</v>
      </c>
      <c r="C47" s="94" t="s">
        <v>35</v>
      </c>
      <c r="D47" s="95">
        <v>22</v>
      </c>
      <c r="E47" s="148"/>
      <c r="F47" s="149"/>
      <c r="G47" s="149"/>
      <c r="H47" s="149"/>
      <c r="I47" s="149"/>
      <c r="J47" s="149"/>
      <c r="K47" s="149"/>
      <c r="L47" s="149">
        <v>34571.854662006859</v>
      </c>
      <c r="M47" s="149">
        <v>34571.854662006859</v>
      </c>
      <c r="N47" s="149">
        <v>34571.854662006859</v>
      </c>
      <c r="O47" s="149">
        <v>34571.854662006859</v>
      </c>
      <c r="P47" s="149">
        <v>34571.854662006859</v>
      </c>
      <c r="Q47" s="149">
        <v>34571.854662006859</v>
      </c>
      <c r="R47" s="149">
        <v>34571.854662006859</v>
      </c>
      <c r="S47" s="149">
        <v>34571.854662006859</v>
      </c>
      <c r="T47" s="149">
        <v>34571.854662006859</v>
      </c>
      <c r="U47" s="149">
        <v>34571.854662006859</v>
      </c>
      <c r="V47" s="149"/>
      <c r="W47" s="149"/>
      <c r="X47" s="149"/>
      <c r="Y47" s="149"/>
      <c r="Z47" s="149"/>
      <c r="AA47" s="149"/>
      <c r="AB47" s="149"/>
      <c r="AC47" s="151">
        <v>7605808.0256415084</v>
      </c>
      <c r="AF47" s="206" t="s">
        <v>1</v>
      </c>
      <c r="AG47" s="206">
        <v>10</v>
      </c>
    </row>
    <row r="48" spans="1:33" ht="15" x14ac:dyDescent="0.2">
      <c r="A48" s="191"/>
      <c r="B48" s="194"/>
      <c r="C48" s="100" t="s">
        <v>36</v>
      </c>
      <c r="D48" s="101">
        <v>4</v>
      </c>
      <c r="E48" s="145"/>
      <c r="F48" s="146"/>
      <c r="G48" s="146"/>
      <c r="H48" s="146"/>
      <c r="I48" s="146"/>
      <c r="J48" s="146"/>
      <c r="K48" s="146"/>
      <c r="L48" s="146">
        <v>34571.854662006859</v>
      </c>
      <c r="M48" s="146">
        <v>34571.854662006859</v>
      </c>
      <c r="N48" s="146">
        <v>34571.854662006859</v>
      </c>
      <c r="O48" s="146">
        <v>34571.854662006859</v>
      </c>
      <c r="P48" s="146">
        <v>34571.854662006859</v>
      </c>
      <c r="Q48" s="146">
        <v>34571.854662006859</v>
      </c>
      <c r="R48" s="146">
        <v>34571.854662006859</v>
      </c>
      <c r="S48" s="146">
        <v>34571.854662006859</v>
      </c>
      <c r="T48" s="146">
        <v>34571.854662006859</v>
      </c>
      <c r="U48" s="146">
        <v>34571.854662006859</v>
      </c>
      <c r="V48" s="146"/>
      <c r="W48" s="146"/>
      <c r="X48" s="146"/>
      <c r="Y48" s="146"/>
      <c r="Z48" s="146"/>
      <c r="AA48" s="146"/>
      <c r="AB48" s="146"/>
      <c r="AC48" s="152">
        <v>1382874.1864802742</v>
      </c>
      <c r="AF48" s="206" t="s">
        <v>3</v>
      </c>
      <c r="AG48" s="206">
        <v>10</v>
      </c>
    </row>
    <row r="49" spans="1:33" ht="15" x14ac:dyDescent="0.2">
      <c r="A49" s="191"/>
      <c r="B49" s="194"/>
      <c r="C49" s="106" t="s">
        <v>37</v>
      </c>
      <c r="D49" s="107">
        <v>5</v>
      </c>
      <c r="E49" s="143"/>
      <c r="F49" s="143"/>
      <c r="G49" s="143"/>
      <c r="H49" s="143"/>
      <c r="I49" s="143"/>
      <c r="J49" s="143"/>
      <c r="K49" s="143"/>
      <c r="L49" s="143">
        <v>34571.854662006859</v>
      </c>
      <c r="M49" s="143">
        <v>34571.854662006859</v>
      </c>
      <c r="N49" s="143">
        <v>34571.854662006859</v>
      </c>
      <c r="O49" s="143">
        <v>34571.854662006859</v>
      </c>
      <c r="P49" s="143">
        <v>34571.854662006859</v>
      </c>
      <c r="Q49" s="143">
        <v>34571.854662006859</v>
      </c>
      <c r="R49" s="143">
        <v>34571.854662006859</v>
      </c>
      <c r="S49" s="143">
        <v>34571.854662006859</v>
      </c>
      <c r="T49" s="143">
        <v>34571.854662006859</v>
      </c>
      <c r="U49" s="143">
        <v>34571.854662006859</v>
      </c>
      <c r="V49" s="143"/>
      <c r="W49" s="143"/>
      <c r="X49" s="143"/>
      <c r="Y49" s="143"/>
      <c r="Z49" s="143"/>
      <c r="AA49" s="143"/>
      <c r="AB49" s="143"/>
      <c r="AC49" s="153">
        <v>1728592.7331003428</v>
      </c>
      <c r="AF49" s="206" t="s">
        <v>2</v>
      </c>
      <c r="AG49" s="206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/>
      <c r="F50" s="109"/>
      <c r="G50" s="109"/>
      <c r="H50" s="109"/>
      <c r="I50" s="109"/>
      <c r="J50" s="109"/>
      <c r="K50" s="109"/>
      <c r="L50" s="109">
        <v>1071727.4945222125</v>
      </c>
      <c r="M50" s="109">
        <v>1071727.4945222125</v>
      </c>
      <c r="N50" s="109">
        <v>1071727.4945222125</v>
      </c>
      <c r="O50" s="109">
        <v>1071727.4945222125</v>
      </c>
      <c r="P50" s="109">
        <v>1071727.4945222125</v>
      </c>
      <c r="Q50" s="109">
        <v>1071727.4945222125</v>
      </c>
      <c r="R50" s="109">
        <v>1071727.4945222125</v>
      </c>
      <c r="S50" s="109">
        <v>1071727.4945222125</v>
      </c>
      <c r="T50" s="109">
        <v>1071727.4945222125</v>
      </c>
      <c r="U50" s="109">
        <v>1071727.4945222125</v>
      </c>
      <c r="V50" s="109"/>
      <c r="W50" s="109"/>
      <c r="X50" s="109"/>
      <c r="Y50" s="109"/>
      <c r="Z50" s="109"/>
      <c r="AA50" s="109"/>
      <c r="AB50" s="142"/>
      <c r="AC50" s="152">
        <v>10717274.945222126</v>
      </c>
      <c r="AD50" s="152"/>
    </row>
    <row r="51" spans="1:33" ht="15" x14ac:dyDescent="0.2">
      <c r="A51" s="193">
        <v>49614</v>
      </c>
      <c r="B51" s="202">
        <v>10553057.934548164</v>
      </c>
      <c r="C51" s="94" t="s">
        <v>35</v>
      </c>
      <c r="D51" s="95">
        <v>20</v>
      </c>
      <c r="E51" s="148"/>
      <c r="F51" s="149"/>
      <c r="G51" s="149"/>
      <c r="H51" s="149"/>
      <c r="I51" s="149"/>
      <c r="J51" s="149"/>
      <c r="K51" s="149"/>
      <c r="L51" s="149">
        <v>35176.859781827217</v>
      </c>
      <c r="M51" s="149">
        <v>35176.859781827217</v>
      </c>
      <c r="N51" s="149">
        <v>35176.859781827217</v>
      </c>
      <c r="O51" s="149">
        <v>35176.859781827217</v>
      </c>
      <c r="P51" s="149">
        <v>35176.859781827217</v>
      </c>
      <c r="Q51" s="149">
        <v>35176.859781827217</v>
      </c>
      <c r="R51" s="149">
        <v>35176.859781827217</v>
      </c>
      <c r="S51" s="149">
        <v>35176.859781827217</v>
      </c>
      <c r="T51" s="149">
        <v>35176.859781827217</v>
      </c>
      <c r="U51" s="149">
        <v>35176.859781827217</v>
      </c>
      <c r="V51" s="149"/>
      <c r="W51" s="149"/>
      <c r="X51" s="149"/>
      <c r="Y51" s="149"/>
      <c r="Z51" s="149"/>
      <c r="AA51" s="149"/>
      <c r="AB51" s="149"/>
      <c r="AC51" s="151">
        <v>7035371.9563654428</v>
      </c>
      <c r="AF51" s="206" t="s">
        <v>1</v>
      </c>
      <c r="AG51" s="206">
        <v>11</v>
      </c>
    </row>
    <row r="52" spans="1:33" ht="15" x14ac:dyDescent="0.2">
      <c r="A52" s="191"/>
      <c r="B52" s="194"/>
      <c r="C52" s="100" t="s">
        <v>36</v>
      </c>
      <c r="D52" s="101">
        <v>4</v>
      </c>
      <c r="E52" s="145"/>
      <c r="F52" s="146"/>
      <c r="G52" s="146"/>
      <c r="H52" s="146"/>
      <c r="I52" s="146"/>
      <c r="J52" s="146"/>
      <c r="K52" s="146"/>
      <c r="L52" s="146">
        <v>35176.859781827217</v>
      </c>
      <c r="M52" s="146">
        <v>35176.859781827217</v>
      </c>
      <c r="N52" s="146">
        <v>35176.859781827217</v>
      </c>
      <c r="O52" s="146">
        <v>35176.859781827217</v>
      </c>
      <c r="P52" s="146">
        <v>35176.859781827217</v>
      </c>
      <c r="Q52" s="146">
        <v>35176.859781827217</v>
      </c>
      <c r="R52" s="146">
        <v>35176.859781827217</v>
      </c>
      <c r="S52" s="146">
        <v>35176.859781827217</v>
      </c>
      <c r="T52" s="146">
        <v>35176.859781827217</v>
      </c>
      <c r="U52" s="146">
        <v>35176.859781827217</v>
      </c>
      <c r="V52" s="146"/>
      <c r="W52" s="146"/>
      <c r="X52" s="146"/>
      <c r="Y52" s="146"/>
      <c r="Z52" s="146"/>
      <c r="AA52" s="146"/>
      <c r="AB52" s="146"/>
      <c r="AC52" s="152">
        <v>1407074.3912730885</v>
      </c>
      <c r="AF52" s="206" t="s">
        <v>3</v>
      </c>
      <c r="AG52" s="206">
        <v>11</v>
      </c>
    </row>
    <row r="53" spans="1:33" ht="15" x14ac:dyDescent="0.2">
      <c r="A53" s="191"/>
      <c r="B53" s="194"/>
      <c r="C53" s="106" t="s">
        <v>37</v>
      </c>
      <c r="D53" s="107">
        <v>6</v>
      </c>
      <c r="E53" s="143"/>
      <c r="F53" s="143"/>
      <c r="G53" s="143"/>
      <c r="H53" s="143"/>
      <c r="I53" s="143"/>
      <c r="J53" s="143"/>
      <c r="K53" s="143"/>
      <c r="L53" s="143">
        <v>35176.859781827217</v>
      </c>
      <c r="M53" s="143">
        <v>35176.859781827217</v>
      </c>
      <c r="N53" s="143">
        <v>35176.859781827217</v>
      </c>
      <c r="O53" s="143">
        <v>35176.859781827217</v>
      </c>
      <c r="P53" s="143">
        <v>35176.859781827217</v>
      </c>
      <c r="Q53" s="143">
        <v>35176.859781827217</v>
      </c>
      <c r="R53" s="143">
        <v>35176.859781827217</v>
      </c>
      <c r="S53" s="143">
        <v>35176.859781827217</v>
      </c>
      <c r="T53" s="143">
        <v>35176.859781827217</v>
      </c>
      <c r="U53" s="143">
        <v>35176.859781827217</v>
      </c>
      <c r="V53" s="143"/>
      <c r="W53" s="143"/>
      <c r="X53" s="143"/>
      <c r="Y53" s="143"/>
      <c r="Z53" s="143"/>
      <c r="AA53" s="143"/>
      <c r="AB53" s="143"/>
      <c r="AC53" s="153">
        <v>2110611.5869096327</v>
      </c>
      <c r="AF53" s="206" t="s">
        <v>2</v>
      </c>
      <c r="AG53" s="206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/>
      <c r="F54" s="109"/>
      <c r="G54" s="109"/>
      <c r="H54" s="109"/>
      <c r="I54" s="109"/>
      <c r="J54" s="109"/>
      <c r="K54" s="109"/>
      <c r="L54" s="109">
        <v>1055305.7934548166</v>
      </c>
      <c r="M54" s="109">
        <v>1055305.7934548166</v>
      </c>
      <c r="N54" s="109">
        <v>1055305.7934548166</v>
      </c>
      <c r="O54" s="109">
        <v>1055305.7934548166</v>
      </c>
      <c r="P54" s="109">
        <v>1055305.7934548166</v>
      </c>
      <c r="Q54" s="109">
        <v>1055305.7934548166</v>
      </c>
      <c r="R54" s="109">
        <v>1055305.7934548166</v>
      </c>
      <c r="S54" s="109">
        <v>1055305.7934548166</v>
      </c>
      <c r="T54" s="109">
        <v>1055305.7934548166</v>
      </c>
      <c r="U54" s="109">
        <v>1055305.7934548166</v>
      </c>
      <c r="V54" s="109"/>
      <c r="W54" s="109"/>
      <c r="X54" s="109"/>
      <c r="Y54" s="109"/>
      <c r="Z54" s="109"/>
      <c r="AA54" s="109"/>
      <c r="AB54" s="142"/>
      <c r="AC54" s="152">
        <v>10553057.934548164</v>
      </c>
      <c r="AD54" s="152"/>
    </row>
    <row r="55" spans="1:33" ht="15" x14ac:dyDescent="0.2">
      <c r="A55" s="193">
        <v>49644</v>
      </c>
      <c r="B55" s="202">
        <v>10444682.356877923</v>
      </c>
      <c r="C55" s="94" t="s">
        <v>35</v>
      </c>
      <c r="D55" s="95">
        <v>20</v>
      </c>
      <c r="E55" s="148"/>
      <c r="F55" s="149"/>
      <c r="G55" s="149"/>
      <c r="H55" s="149"/>
      <c r="I55" s="149"/>
      <c r="J55" s="149"/>
      <c r="K55" s="149"/>
      <c r="L55" s="149">
        <v>33692.523731864268</v>
      </c>
      <c r="M55" s="149">
        <v>33692.523731864268</v>
      </c>
      <c r="N55" s="149">
        <v>33692.523731864268</v>
      </c>
      <c r="O55" s="149">
        <v>33692.523731864268</v>
      </c>
      <c r="P55" s="149">
        <v>33692.523731864268</v>
      </c>
      <c r="Q55" s="149">
        <v>33692.523731864268</v>
      </c>
      <c r="R55" s="149">
        <v>33692.523731864268</v>
      </c>
      <c r="S55" s="149">
        <v>33692.523731864268</v>
      </c>
      <c r="T55" s="149">
        <v>33692.523731864268</v>
      </c>
      <c r="U55" s="149">
        <v>33692.523731864268</v>
      </c>
      <c r="V55" s="149"/>
      <c r="W55" s="149"/>
      <c r="X55" s="149"/>
      <c r="Y55" s="149"/>
      <c r="Z55" s="149"/>
      <c r="AA55" s="149"/>
      <c r="AB55" s="149"/>
      <c r="AC55" s="151">
        <v>6738504.7463728543</v>
      </c>
      <c r="AF55" s="206" t="s">
        <v>1</v>
      </c>
      <c r="AG55" s="206">
        <v>12</v>
      </c>
    </row>
    <row r="56" spans="1:33" ht="15" x14ac:dyDescent="0.2">
      <c r="A56" s="191"/>
      <c r="B56" s="194"/>
      <c r="C56" s="100" t="s">
        <v>36</v>
      </c>
      <c r="D56" s="101">
        <v>4</v>
      </c>
      <c r="E56" s="145"/>
      <c r="F56" s="146"/>
      <c r="G56" s="146"/>
      <c r="H56" s="146"/>
      <c r="I56" s="146"/>
      <c r="J56" s="146"/>
      <c r="K56" s="146"/>
      <c r="L56" s="146">
        <v>33692.523731864268</v>
      </c>
      <c r="M56" s="146">
        <v>33692.523731864268</v>
      </c>
      <c r="N56" s="146">
        <v>33692.523731864268</v>
      </c>
      <c r="O56" s="146">
        <v>33692.523731864268</v>
      </c>
      <c r="P56" s="146">
        <v>33692.523731864268</v>
      </c>
      <c r="Q56" s="146">
        <v>33692.523731864268</v>
      </c>
      <c r="R56" s="146">
        <v>33692.523731864268</v>
      </c>
      <c r="S56" s="146">
        <v>33692.523731864268</v>
      </c>
      <c r="T56" s="146">
        <v>33692.523731864268</v>
      </c>
      <c r="U56" s="146">
        <v>33692.523731864268</v>
      </c>
      <c r="V56" s="146"/>
      <c r="W56" s="146"/>
      <c r="X56" s="146"/>
      <c r="Y56" s="146"/>
      <c r="Z56" s="146"/>
      <c r="AA56" s="146"/>
      <c r="AB56" s="146"/>
      <c r="AC56" s="152">
        <v>1347700.9492745709</v>
      </c>
      <c r="AF56" s="206" t="s">
        <v>3</v>
      </c>
      <c r="AG56" s="206">
        <v>12</v>
      </c>
    </row>
    <row r="57" spans="1:33" ht="15" x14ac:dyDescent="0.2">
      <c r="A57" s="191"/>
      <c r="B57" s="194"/>
      <c r="C57" s="106" t="s">
        <v>37</v>
      </c>
      <c r="D57" s="107">
        <v>7</v>
      </c>
      <c r="E57" s="143"/>
      <c r="F57" s="143"/>
      <c r="G57" s="143"/>
      <c r="H57" s="143"/>
      <c r="I57" s="143"/>
      <c r="J57" s="143"/>
      <c r="K57" s="143"/>
      <c r="L57" s="143">
        <v>33692.523731864268</v>
      </c>
      <c r="M57" s="143">
        <v>33692.523731864268</v>
      </c>
      <c r="N57" s="143">
        <v>33692.523731864268</v>
      </c>
      <c r="O57" s="143">
        <v>33692.523731864268</v>
      </c>
      <c r="P57" s="143">
        <v>33692.523731864268</v>
      </c>
      <c r="Q57" s="143">
        <v>33692.523731864268</v>
      </c>
      <c r="R57" s="143">
        <v>33692.523731864268</v>
      </c>
      <c r="S57" s="143">
        <v>33692.523731864268</v>
      </c>
      <c r="T57" s="143">
        <v>33692.523731864268</v>
      </c>
      <c r="U57" s="143">
        <v>33692.523731864268</v>
      </c>
      <c r="V57" s="143"/>
      <c r="W57" s="143"/>
      <c r="X57" s="143"/>
      <c r="Y57" s="143"/>
      <c r="Z57" s="143"/>
      <c r="AA57" s="143"/>
      <c r="AB57" s="143"/>
      <c r="AC57" s="153">
        <v>2358476.6612304989</v>
      </c>
      <c r="AF57" s="206" t="s">
        <v>2</v>
      </c>
      <c r="AG57" s="206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/>
      <c r="F58" s="109"/>
      <c r="G58" s="109"/>
      <c r="H58" s="109"/>
      <c r="I58" s="109"/>
      <c r="J58" s="109"/>
      <c r="K58" s="109"/>
      <c r="L58" s="109">
        <v>1044468.2356877923</v>
      </c>
      <c r="M58" s="109">
        <v>1044468.2356877923</v>
      </c>
      <c r="N58" s="109">
        <v>1044468.2356877923</v>
      </c>
      <c r="O58" s="109">
        <v>1044468.2356877923</v>
      </c>
      <c r="P58" s="109">
        <v>1044468.2356877923</v>
      </c>
      <c r="Q58" s="109">
        <v>1044468.2356877923</v>
      </c>
      <c r="R58" s="109">
        <v>1044468.2356877923</v>
      </c>
      <c r="S58" s="109">
        <v>1044468.2356877923</v>
      </c>
      <c r="T58" s="109">
        <v>1044468.2356877923</v>
      </c>
      <c r="U58" s="109">
        <v>1044468.2356877923</v>
      </c>
      <c r="V58" s="109"/>
      <c r="W58" s="109"/>
      <c r="X58" s="109"/>
      <c r="Y58" s="109"/>
      <c r="Z58" s="109"/>
      <c r="AA58" s="109"/>
      <c r="AB58" s="142"/>
      <c r="AC58" s="152">
        <v>10444682.356877923</v>
      </c>
      <c r="AD58" s="152"/>
    </row>
    <row r="59" spans="1:33" s="37" customFormat="1" x14ac:dyDescent="0.2">
      <c r="AD59" s="209"/>
    </row>
    <row r="60" spans="1:33" s="37" customFormat="1" ht="15.75" x14ac:dyDescent="0.2">
      <c r="B60" s="38" t="s">
        <v>44</v>
      </c>
      <c r="Z60" s="210"/>
      <c r="AA60" s="210"/>
      <c r="AB60" s="210"/>
    </row>
    <row r="61" spans="1:33" s="37" customFormat="1" ht="18" x14ac:dyDescent="0.25">
      <c r="B61" s="38" t="s">
        <v>51</v>
      </c>
      <c r="Z61" s="7" t="s">
        <v>58</v>
      </c>
    </row>
  </sheetData>
  <mergeCells count="26">
    <mergeCell ref="A55:A58"/>
    <mergeCell ref="B55:B58"/>
    <mergeCell ref="A43:A46"/>
    <mergeCell ref="B43:B46"/>
    <mergeCell ref="A47:A50"/>
    <mergeCell ref="B47:B50"/>
    <mergeCell ref="A51:A54"/>
    <mergeCell ref="B51:B54"/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D2:E2"/>
    <mergeCell ref="C9:D9"/>
    <mergeCell ref="A11:A14"/>
    <mergeCell ref="B11:B14"/>
    <mergeCell ref="A15:A18"/>
    <mergeCell ref="B15:B18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94DDD-A684-48D8-905F-AFAC756349C4}">
  <sheetPr>
    <tabColor theme="3" tint="0.39997558519241921"/>
    <pageSetUpPr fitToPage="1"/>
  </sheetPr>
  <dimension ref="A1:AG61"/>
  <sheetViews>
    <sheetView showGridLines="0" zoomScale="90" workbookViewId="0">
      <pane xSplit="4" ySplit="10" topLeftCell="L11" activePane="bottomRight" state="frozen"/>
      <selection activeCell="E24" sqref="E24"/>
      <selection pane="topRight" activeCell="E24" sqref="E24"/>
      <selection pane="bottomLeft" activeCell="E24" sqref="E24"/>
      <selection pane="bottomRight" activeCell="E24" sqref="E24"/>
    </sheetView>
  </sheetViews>
  <sheetFormatPr baseColWidth="10" defaultColWidth="0" defaultRowHeight="12.75" x14ac:dyDescent="0.2"/>
  <cols>
    <col min="1" max="1" width="8.28515625" style="206" customWidth="1"/>
    <col min="2" max="2" width="15.5703125" style="206" customWidth="1"/>
    <col min="3" max="4" width="13.28515625" style="206" customWidth="1"/>
    <col min="5" max="11" width="14.42578125" style="206" hidden="1" customWidth="1"/>
    <col min="12" max="21" width="14.42578125" style="206" bestFit="1" customWidth="1"/>
    <col min="22" max="25" width="14.42578125" style="206" hidden="1" customWidth="1"/>
    <col min="26" max="26" width="18" style="206" hidden="1" customWidth="1"/>
    <col min="27" max="28" width="14.42578125" style="206" hidden="1" customWidth="1"/>
    <col min="29" max="29" width="17.7109375" style="206" customWidth="1"/>
    <col min="30" max="30" width="22.42578125" style="206" customWidth="1"/>
    <col min="31" max="31" width="3.42578125" style="206" hidden="1" customWidth="1"/>
    <col min="32" max="32" width="5.28515625" style="206" hidden="1" customWidth="1"/>
    <col min="33" max="33" width="9.85546875" style="206" hidden="1" customWidth="1"/>
    <col min="34" max="16384" width="3.42578125" style="206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">
        <v>129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207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>
        <v>2036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208" customFormat="1" ht="32.25" thickBot="1" x14ac:dyDescent="0.25">
      <c r="A10" s="3" t="s">
        <v>114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49675</v>
      </c>
      <c r="B11" s="202">
        <v>32200154.600732233</v>
      </c>
      <c r="C11" s="94" t="s">
        <v>35</v>
      </c>
      <c r="D11" s="95">
        <v>21</v>
      </c>
      <c r="E11" s="148"/>
      <c r="F11" s="149"/>
      <c r="G11" s="149"/>
      <c r="H11" s="149"/>
      <c r="I11" s="149"/>
      <c r="J11" s="149"/>
      <c r="K11" s="149"/>
      <c r="L11" s="149">
        <v>103871.46645397494</v>
      </c>
      <c r="M11" s="149">
        <v>103871.46645397494</v>
      </c>
      <c r="N11" s="149">
        <v>103871.46645397494</v>
      </c>
      <c r="O11" s="149">
        <v>103871.46645397494</v>
      </c>
      <c r="P11" s="149">
        <v>103871.46645397494</v>
      </c>
      <c r="Q11" s="149">
        <v>103871.46645397494</v>
      </c>
      <c r="R11" s="149">
        <v>103871.46645397494</v>
      </c>
      <c r="S11" s="149">
        <v>103871.46645397494</v>
      </c>
      <c r="T11" s="149">
        <v>103871.46645397494</v>
      </c>
      <c r="U11" s="149">
        <v>103871.46645397494</v>
      </c>
      <c r="V11" s="149"/>
      <c r="W11" s="149"/>
      <c r="X11" s="149"/>
      <c r="Y11" s="149"/>
      <c r="Z11" s="149"/>
      <c r="AA11" s="149"/>
      <c r="AB11" s="149"/>
      <c r="AC11" s="151">
        <v>21813007.955334738</v>
      </c>
      <c r="AF11" s="206" t="s">
        <v>1</v>
      </c>
      <c r="AG11" s="206">
        <v>1</v>
      </c>
    </row>
    <row r="12" spans="1:33" ht="15" x14ac:dyDescent="0.2">
      <c r="A12" s="191"/>
      <c r="B12" s="194"/>
      <c r="C12" s="100" t="s">
        <v>36</v>
      </c>
      <c r="D12" s="101">
        <v>4</v>
      </c>
      <c r="E12" s="145"/>
      <c r="F12" s="146"/>
      <c r="G12" s="146"/>
      <c r="H12" s="146"/>
      <c r="I12" s="146"/>
      <c r="J12" s="146"/>
      <c r="K12" s="146"/>
      <c r="L12" s="146">
        <v>103871.46645397494</v>
      </c>
      <c r="M12" s="146">
        <v>103871.46645397494</v>
      </c>
      <c r="N12" s="146">
        <v>103871.46645397494</v>
      </c>
      <c r="O12" s="146">
        <v>103871.46645397494</v>
      </c>
      <c r="P12" s="146">
        <v>103871.46645397494</v>
      </c>
      <c r="Q12" s="146">
        <v>103871.46645397494</v>
      </c>
      <c r="R12" s="146">
        <v>103871.46645397494</v>
      </c>
      <c r="S12" s="146">
        <v>103871.46645397494</v>
      </c>
      <c r="T12" s="146">
        <v>103871.46645397494</v>
      </c>
      <c r="U12" s="146">
        <v>103871.46645397494</v>
      </c>
      <c r="V12" s="146"/>
      <c r="W12" s="146"/>
      <c r="X12" s="146"/>
      <c r="Y12" s="146"/>
      <c r="Z12" s="146"/>
      <c r="AA12" s="146"/>
      <c r="AB12" s="146"/>
      <c r="AC12" s="152">
        <v>4154858.6581589975</v>
      </c>
      <c r="AF12" s="206" t="s">
        <v>3</v>
      </c>
      <c r="AG12" s="206">
        <v>1</v>
      </c>
    </row>
    <row r="13" spans="1:33" ht="15" x14ac:dyDescent="0.2">
      <c r="A13" s="191"/>
      <c r="B13" s="194"/>
      <c r="C13" s="106" t="s">
        <v>37</v>
      </c>
      <c r="D13" s="107">
        <v>6</v>
      </c>
      <c r="E13" s="143"/>
      <c r="F13" s="143"/>
      <c r="G13" s="143"/>
      <c r="H13" s="143"/>
      <c r="I13" s="143"/>
      <c r="J13" s="143"/>
      <c r="K13" s="143"/>
      <c r="L13" s="143">
        <v>103871.46645397494</v>
      </c>
      <c r="M13" s="143">
        <v>103871.46645397494</v>
      </c>
      <c r="N13" s="143">
        <v>103871.46645397494</v>
      </c>
      <c r="O13" s="143">
        <v>103871.46645397494</v>
      </c>
      <c r="P13" s="143">
        <v>103871.46645397494</v>
      </c>
      <c r="Q13" s="143">
        <v>103871.46645397494</v>
      </c>
      <c r="R13" s="143">
        <v>103871.46645397494</v>
      </c>
      <c r="S13" s="143">
        <v>103871.46645397494</v>
      </c>
      <c r="T13" s="143">
        <v>103871.46645397494</v>
      </c>
      <c r="U13" s="143">
        <v>103871.46645397494</v>
      </c>
      <c r="V13" s="143"/>
      <c r="W13" s="143"/>
      <c r="X13" s="143"/>
      <c r="Y13" s="143"/>
      <c r="Z13" s="143"/>
      <c r="AA13" s="143"/>
      <c r="AB13" s="143"/>
      <c r="AC13" s="153">
        <v>6232287.9872384965</v>
      </c>
      <c r="AF13" s="206" t="s">
        <v>2</v>
      </c>
      <c r="AG13" s="206">
        <v>1</v>
      </c>
    </row>
    <row r="14" spans="1:33" ht="15.75" thickBot="1" x14ac:dyDescent="0.25">
      <c r="A14" s="192"/>
      <c r="B14" s="195"/>
      <c r="C14" s="122" t="s">
        <v>34</v>
      </c>
      <c r="D14" s="123">
        <v>31</v>
      </c>
      <c r="E14" s="109"/>
      <c r="F14" s="109"/>
      <c r="G14" s="109"/>
      <c r="H14" s="109"/>
      <c r="I14" s="109"/>
      <c r="J14" s="109"/>
      <c r="K14" s="109"/>
      <c r="L14" s="109">
        <v>3220015.4600732229</v>
      </c>
      <c r="M14" s="109">
        <v>3220015.4600732229</v>
      </c>
      <c r="N14" s="109">
        <v>3220015.4600732229</v>
      </c>
      <c r="O14" s="109">
        <v>3220015.4600732229</v>
      </c>
      <c r="P14" s="109">
        <v>3220015.4600732229</v>
      </c>
      <c r="Q14" s="109">
        <v>3220015.4600732229</v>
      </c>
      <c r="R14" s="109">
        <v>3220015.4600732229</v>
      </c>
      <c r="S14" s="109">
        <v>3220015.4600732229</v>
      </c>
      <c r="T14" s="109">
        <v>3220015.4600732229</v>
      </c>
      <c r="U14" s="109">
        <v>3220015.4600732229</v>
      </c>
      <c r="V14" s="109"/>
      <c r="W14" s="109"/>
      <c r="X14" s="109"/>
      <c r="Y14" s="109"/>
      <c r="Z14" s="109"/>
      <c r="AA14" s="109"/>
      <c r="AB14" s="142"/>
      <c r="AC14" s="152">
        <v>32200154.600732233</v>
      </c>
      <c r="AD14" s="152"/>
    </row>
    <row r="15" spans="1:33" ht="15" x14ac:dyDescent="0.2">
      <c r="A15" s="191">
        <v>49706</v>
      </c>
      <c r="B15" s="202">
        <v>32138581.439881835</v>
      </c>
      <c r="C15" s="94" t="s">
        <v>35</v>
      </c>
      <c r="D15" s="95">
        <v>21</v>
      </c>
      <c r="E15" s="148"/>
      <c r="F15" s="149"/>
      <c r="G15" s="149"/>
      <c r="H15" s="149"/>
      <c r="I15" s="149"/>
      <c r="J15" s="149"/>
      <c r="K15" s="149"/>
      <c r="L15" s="149">
        <v>110822.6946202822</v>
      </c>
      <c r="M15" s="149">
        <v>110822.6946202822</v>
      </c>
      <c r="N15" s="149">
        <v>110822.6946202822</v>
      </c>
      <c r="O15" s="149">
        <v>110822.6946202822</v>
      </c>
      <c r="P15" s="149">
        <v>110822.6946202822</v>
      </c>
      <c r="Q15" s="149">
        <v>110822.6946202822</v>
      </c>
      <c r="R15" s="149">
        <v>110822.6946202822</v>
      </c>
      <c r="S15" s="149">
        <v>110822.6946202822</v>
      </c>
      <c r="T15" s="149">
        <v>110822.6946202822</v>
      </c>
      <c r="U15" s="149">
        <v>110822.6946202822</v>
      </c>
      <c r="V15" s="149"/>
      <c r="W15" s="149"/>
      <c r="X15" s="149"/>
      <c r="Y15" s="149"/>
      <c r="Z15" s="149"/>
      <c r="AA15" s="149"/>
      <c r="AB15" s="149"/>
      <c r="AC15" s="151">
        <v>23272765.870259259</v>
      </c>
      <c r="AF15" s="206" t="s">
        <v>1</v>
      </c>
      <c r="AG15" s="206">
        <v>2</v>
      </c>
    </row>
    <row r="16" spans="1:33" ht="15" x14ac:dyDescent="0.2">
      <c r="A16" s="191"/>
      <c r="B16" s="194"/>
      <c r="C16" s="100" t="s">
        <v>36</v>
      </c>
      <c r="D16" s="101">
        <v>4</v>
      </c>
      <c r="E16" s="145"/>
      <c r="F16" s="146"/>
      <c r="G16" s="146"/>
      <c r="H16" s="146"/>
      <c r="I16" s="146"/>
      <c r="J16" s="146"/>
      <c r="K16" s="146"/>
      <c r="L16" s="146">
        <v>110822.6946202822</v>
      </c>
      <c r="M16" s="146">
        <v>110822.6946202822</v>
      </c>
      <c r="N16" s="146">
        <v>110822.6946202822</v>
      </c>
      <c r="O16" s="146">
        <v>110822.6946202822</v>
      </c>
      <c r="P16" s="146">
        <v>110822.6946202822</v>
      </c>
      <c r="Q16" s="146">
        <v>110822.6946202822</v>
      </c>
      <c r="R16" s="146">
        <v>110822.6946202822</v>
      </c>
      <c r="S16" s="146">
        <v>110822.6946202822</v>
      </c>
      <c r="T16" s="146">
        <v>110822.6946202822</v>
      </c>
      <c r="U16" s="146">
        <v>110822.6946202822</v>
      </c>
      <c r="V16" s="146"/>
      <c r="W16" s="146"/>
      <c r="X16" s="146"/>
      <c r="Y16" s="146"/>
      <c r="Z16" s="146"/>
      <c r="AA16" s="146"/>
      <c r="AB16" s="146"/>
      <c r="AC16" s="152">
        <v>4432907.7848112872</v>
      </c>
      <c r="AF16" s="206" t="s">
        <v>3</v>
      </c>
      <c r="AG16" s="206">
        <v>2</v>
      </c>
    </row>
    <row r="17" spans="1:33" ht="15" x14ac:dyDescent="0.2">
      <c r="A17" s="191"/>
      <c r="B17" s="194"/>
      <c r="C17" s="106" t="s">
        <v>37</v>
      </c>
      <c r="D17" s="107">
        <v>4</v>
      </c>
      <c r="E17" s="143"/>
      <c r="F17" s="143"/>
      <c r="G17" s="143"/>
      <c r="H17" s="143"/>
      <c r="I17" s="143"/>
      <c r="J17" s="143"/>
      <c r="K17" s="143"/>
      <c r="L17" s="143">
        <v>110822.6946202822</v>
      </c>
      <c r="M17" s="143">
        <v>110822.6946202822</v>
      </c>
      <c r="N17" s="143">
        <v>110822.6946202822</v>
      </c>
      <c r="O17" s="143">
        <v>110822.6946202822</v>
      </c>
      <c r="P17" s="143">
        <v>110822.6946202822</v>
      </c>
      <c r="Q17" s="143">
        <v>110822.6946202822</v>
      </c>
      <c r="R17" s="143">
        <v>110822.6946202822</v>
      </c>
      <c r="S17" s="143">
        <v>110822.6946202822</v>
      </c>
      <c r="T17" s="143">
        <v>110822.6946202822</v>
      </c>
      <c r="U17" s="143">
        <v>110822.6946202822</v>
      </c>
      <c r="V17" s="143"/>
      <c r="W17" s="143"/>
      <c r="X17" s="143"/>
      <c r="Y17" s="143"/>
      <c r="Z17" s="143"/>
      <c r="AA17" s="143"/>
      <c r="AB17" s="143"/>
      <c r="AC17" s="153">
        <v>4432907.7848112872</v>
      </c>
      <c r="AF17" s="206" t="s">
        <v>2</v>
      </c>
      <c r="AG17" s="206">
        <v>2</v>
      </c>
    </row>
    <row r="18" spans="1:33" ht="15.75" thickBot="1" x14ac:dyDescent="0.25">
      <c r="A18" s="192"/>
      <c r="B18" s="195"/>
      <c r="C18" s="112" t="s">
        <v>34</v>
      </c>
      <c r="D18" s="113">
        <v>29</v>
      </c>
      <c r="E18" s="109"/>
      <c r="F18" s="109"/>
      <c r="G18" s="109"/>
      <c r="H18" s="109"/>
      <c r="I18" s="109"/>
      <c r="J18" s="109"/>
      <c r="K18" s="109"/>
      <c r="L18" s="109">
        <v>3213858.1439881832</v>
      </c>
      <c r="M18" s="109">
        <v>3213858.1439881832</v>
      </c>
      <c r="N18" s="109">
        <v>3213858.1439881832</v>
      </c>
      <c r="O18" s="109">
        <v>3213858.1439881832</v>
      </c>
      <c r="P18" s="109">
        <v>3213858.1439881832</v>
      </c>
      <c r="Q18" s="109">
        <v>3213858.1439881832</v>
      </c>
      <c r="R18" s="109">
        <v>3213858.1439881832</v>
      </c>
      <c r="S18" s="109">
        <v>3213858.1439881832</v>
      </c>
      <c r="T18" s="109">
        <v>3213858.1439881832</v>
      </c>
      <c r="U18" s="109">
        <v>3213858.1439881832</v>
      </c>
      <c r="V18" s="109"/>
      <c r="W18" s="109"/>
      <c r="X18" s="109"/>
      <c r="Y18" s="109"/>
      <c r="Z18" s="109"/>
      <c r="AA18" s="109"/>
      <c r="AB18" s="142"/>
      <c r="AC18" s="152">
        <v>32138581.439881835</v>
      </c>
      <c r="AD18" s="152"/>
    </row>
    <row r="19" spans="1:33" ht="15" x14ac:dyDescent="0.2">
      <c r="A19" s="193">
        <v>49735</v>
      </c>
      <c r="B19" s="202">
        <v>34932412.52743385</v>
      </c>
      <c r="C19" s="94" t="s">
        <v>35</v>
      </c>
      <c r="D19" s="95">
        <v>20</v>
      </c>
      <c r="E19" s="148"/>
      <c r="F19" s="149"/>
      <c r="G19" s="149"/>
      <c r="H19" s="149"/>
      <c r="I19" s="149"/>
      <c r="J19" s="149"/>
      <c r="K19" s="149"/>
      <c r="L19" s="149">
        <v>112685.20170139952</v>
      </c>
      <c r="M19" s="149">
        <v>112685.20170139952</v>
      </c>
      <c r="N19" s="149">
        <v>112685.20170139952</v>
      </c>
      <c r="O19" s="149">
        <v>112685.20170139952</v>
      </c>
      <c r="P19" s="149">
        <v>112685.20170139952</v>
      </c>
      <c r="Q19" s="149">
        <v>112685.20170139952</v>
      </c>
      <c r="R19" s="149">
        <v>112685.20170139952</v>
      </c>
      <c r="S19" s="149">
        <v>112685.20170139952</v>
      </c>
      <c r="T19" s="149">
        <v>112685.20170139952</v>
      </c>
      <c r="U19" s="149">
        <v>112685.20170139952</v>
      </c>
      <c r="V19" s="149"/>
      <c r="W19" s="149"/>
      <c r="X19" s="149"/>
      <c r="Y19" s="149"/>
      <c r="Z19" s="149"/>
      <c r="AA19" s="149"/>
      <c r="AB19" s="149"/>
      <c r="AC19" s="151">
        <v>22537040.340279903</v>
      </c>
      <c r="AF19" s="206" t="s">
        <v>1</v>
      </c>
      <c r="AG19" s="206">
        <v>3</v>
      </c>
    </row>
    <row r="20" spans="1:33" ht="15" x14ac:dyDescent="0.2">
      <c r="A20" s="191"/>
      <c r="B20" s="194"/>
      <c r="C20" s="100" t="s">
        <v>36</v>
      </c>
      <c r="D20" s="101">
        <v>5</v>
      </c>
      <c r="E20" s="145"/>
      <c r="F20" s="146"/>
      <c r="G20" s="146"/>
      <c r="H20" s="146"/>
      <c r="I20" s="146"/>
      <c r="J20" s="146"/>
      <c r="K20" s="146"/>
      <c r="L20" s="146">
        <v>112685.20170139952</v>
      </c>
      <c r="M20" s="146">
        <v>112685.20170139952</v>
      </c>
      <c r="N20" s="146">
        <v>112685.20170139952</v>
      </c>
      <c r="O20" s="146">
        <v>112685.20170139952</v>
      </c>
      <c r="P20" s="146">
        <v>112685.20170139952</v>
      </c>
      <c r="Q20" s="146">
        <v>112685.20170139952</v>
      </c>
      <c r="R20" s="146">
        <v>112685.20170139952</v>
      </c>
      <c r="S20" s="146">
        <v>112685.20170139952</v>
      </c>
      <c r="T20" s="146">
        <v>112685.20170139952</v>
      </c>
      <c r="U20" s="146">
        <v>112685.20170139952</v>
      </c>
      <c r="V20" s="146"/>
      <c r="W20" s="146"/>
      <c r="X20" s="146"/>
      <c r="Y20" s="146"/>
      <c r="Z20" s="146"/>
      <c r="AA20" s="146"/>
      <c r="AB20" s="146"/>
      <c r="AC20" s="152">
        <v>5634260.0850699758</v>
      </c>
      <c r="AF20" s="206" t="s">
        <v>3</v>
      </c>
      <c r="AG20" s="206">
        <v>3</v>
      </c>
    </row>
    <row r="21" spans="1:33" ht="15" x14ac:dyDescent="0.2">
      <c r="A21" s="191"/>
      <c r="B21" s="194"/>
      <c r="C21" s="106" t="s">
        <v>37</v>
      </c>
      <c r="D21" s="107">
        <v>6</v>
      </c>
      <c r="E21" s="143"/>
      <c r="F21" s="143"/>
      <c r="G21" s="143"/>
      <c r="H21" s="143"/>
      <c r="I21" s="143"/>
      <c r="J21" s="143"/>
      <c r="K21" s="143"/>
      <c r="L21" s="143">
        <v>112685.20170139952</v>
      </c>
      <c r="M21" s="143">
        <v>112685.20170139952</v>
      </c>
      <c r="N21" s="143">
        <v>112685.20170139952</v>
      </c>
      <c r="O21" s="143">
        <v>112685.20170139952</v>
      </c>
      <c r="P21" s="143">
        <v>112685.20170139952</v>
      </c>
      <c r="Q21" s="143">
        <v>112685.20170139952</v>
      </c>
      <c r="R21" s="143">
        <v>112685.20170139952</v>
      </c>
      <c r="S21" s="143">
        <v>112685.20170139952</v>
      </c>
      <c r="T21" s="143">
        <v>112685.20170139952</v>
      </c>
      <c r="U21" s="143">
        <v>112685.20170139952</v>
      </c>
      <c r="V21" s="143"/>
      <c r="W21" s="143"/>
      <c r="X21" s="143"/>
      <c r="Y21" s="143"/>
      <c r="Z21" s="143"/>
      <c r="AA21" s="143"/>
      <c r="AB21" s="143"/>
      <c r="AC21" s="153">
        <v>6761112.1020839717</v>
      </c>
      <c r="AF21" s="206" t="s">
        <v>2</v>
      </c>
      <c r="AG21" s="206">
        <v>3</v>
      </c>
    </row>
    <row r="22" spans="1:33" ht="15.75" thickBot="1" x14ac:dyDescent="0.25">
      <c r="A22" s="192"/>
      <c r="B22" s="195"/>
      <c r="C22" s="112" t="s">
        <v>34</v>
      </c>
      <c r="D22" s="113">
        <v>31</v>
      </c>
      <c r="E22" s="109"/>
      <c r="F22" s="109"/>
      <c r="G22" s="109"/>
      <c r="H22" s="109"/>
      <c r="I22" s="109"/>
      <c r="J22" s="109"/>
      <c r="K22" s="109"/>
      <c r="L22" s="109">
        <v>3493241.2527433848</v>
      </c>
      <c r="M22" s="109">
        <v>3493241.2527433848</v>
      </c>
      <c r="N22" s="109">
        <v>3493241.2527433848</v>
      </c>
      <c r="O22" s="109">
        <v>3493241.2527433848</v>
      </c>
      <c r="P22" s="109">
        <v>3493241.2527433848</v>
      </c>
      <c r="Q22" s="109">
        <v>3493241.2527433848</v>
      </c>
      <c r="R22" s="109">
        <v>3493241.2527433848</v>
      </c>
      <c r="S22" s="109">
        <v>3493241.2527433848</v>
      </c>
      <c r="T22" s="109">
        <v>3493241.2527433848</v>
      </c>
      <c r="U22" s="109">
        <v>3493241.2527433848</v>
      </c>
      <c r="V22" s="109"/>
      <c r="W22" s="109"/>
      <c r="X22" s="109"/>
      <c r="Y22" s="109"/>
      <c r="Z22" s="109"/>
      <c r="AA22" s="109"/>
      <c r="AB22" s="142"/>
      <c r="AC22" s="152">
        <v>34932412.52743385</v>
      </c>
      <c r="AD22" s="152"/>
    </row>
    <row r="23" spans="1:33" ht="15" x14ac:dyDescent="0.2">
      <c r="A23" s="193">
        <v>49766</v>
      </c>
      <c r="B23" s="202">
        <v>32623036.402022772</v>
      </c>
      <c r="C23" s="94" t="s">
        <v>35</v>
      </c>
      <c r="D23" s="95">
        <v>20</v>
      </c>
      <c r="E23" s="148"/>
      <c r="F23" s="149"/>
      <c r="G23" s="149"/>
      <c r="H23" s="149"/>
      <c r="I23" s="149"/>
      <c r="J23" s="149"/>
      <c r="K23" s="149"/>
      <c r="L23" s="149">
        <v>108743.45467340923</v>
      </c>
      <c r="M23" s="149">
        <v>108743.45467340923</v>
      </c>
      <c r="N23" s="149">
        <v>108743.45467340923</v>
      </c>
      <c r="O23" s="149">
        <v>108743.45467340923</v>
      </c>
      <c r="P23" s="149">
        <v>108743.45467340923</v>
      </c>
      <c r="Q23" s="149">
        <v>108743.45467340923</v>
      </c>
      <c r="R23" s="149">
        <v>108743.45467340923</v>
      </c>
      <c r="S23" s="149">
        <v>108743.45467340923</v>
      </c>
      <c r="T23" s="149">
        <v>108743.45467340923</v>
      </c>
      <c r="U23" s="149">
        <v>108743.45467340923</v>
      </c>
      <c r="V23" s="149"/>
      <c r="W23" s="149"/>
      <c r="X23" s="149"/>
      <c r="Y23" s="149"/>
      <c r="Z23" s="149"/>
      <c r="AA23" s="149"/>
      <c r="AB23" s="149"/>
      <c r="AC23" s="151">
        <v>21748690.934681848</v>
      </c>
      <c r="AF23" s="206" t="s">
        <v>1</v>
      </c>
      <c r="AG23" s="206">
        <v>4</v>
      </c>
    </row>
    <row r="24" spans="1:33" ht="15" x14ac:dyDescent="0.2">
      <c r="A24" s="191"/>
      <c r="B24" s="194"/>
      <c r="C24" s="100" t="s">
        <v>36</v>
      </c>
      <c r="D24" s="101">
        <v>4</v>
      </c>
      <c r="E24" s="145"/>
      <c r="F24" s="146"/>
      <c r="G24" s="146"/>
      <c r="H24" s="146"/>
      <c r="I24" s="146"/>
      <c r="J24" s="146"/>
      <c r="K24" s="146"/>
      <c r="L24" s="146">
        <v>108743.45467340923</v>
      </c>
      <c r="M24" s="146">
        <v>108743.45467340923</v>
      </c>
      <c r="N24" s="146">
        <v>108743.45467340923</v>
      </c>
      <c r="O24" s="146">
        <v>108743.45467340923</v>
      </c>
      <c r="P24" s="146">
        <v>108743.45467340923</v>
      </c>
      <c r="Q24" s="146">
        <v>108743.45467340923</v>
      </c>
      <c r="R24" s="146">
        <v>108743.45467340923</v>
      </c>
      <c r="S24" s="146">
        <v>108743.45467340923</v>
      </c>
      <c r="T24" s="146">
        <v>108743.45467340923</v>
      </c>
      <c r="U24" s="146">
        <v>108743.45467340923</v>
      </c>
      <c r="V24" s="146"/>
      <c r="W24" s="146"/>
      <c r="X24" s="146"/>
      <c r="Y24" s="146"/>
      <c r="Z24" s="146"/>
      <c r="AA24" s="146"/>
      <c r="AB24" s="146"/>
      <c r="AC24" s="152">
        <v>4349738.1869363692</v>
      </c>
      <c r="AF24" s="206" t="s">
        <v>3</v>
      </c>
      <c r="AG24" s="206">
        <v>4</v>
      </c>
    </row>
    <row r="25" spans="1:33" ht="15" x14ac:dyDescent="0.2">
      <c r="A25" s="191"/>
      <c r="B25" s="194"/>
      <c r="C25" s="106" t="s">
        <v>37</v>
      </c>
      <c r="D25" s="107">
        <v>6</v>
      </c>
      <c r="E25" s="143"/>
      <c r="F25" s="143"/>
      <c r="G25" s="143"/>
      <c r="H25" s="143"/>
      <c r="I25" s="143"/>
      <c r="J25" s="143"/>
      <c r="K25" s="143"/>
      <c r="L25" s="143">
        <v>108743.45467340923</v>
      </c>
      <c r="M25" s="143">
        <v>108743.45467340923</v>
      </c>
      <c r="N25" s="143">
        <v>108743.45467340923</v>
      </c>
      <c r="O25" s="143">
        <v>108743.45467340923</v>
      </c>
      <c r="P25" s="143">
        <v>108743.45467340923</v>
      </c>
      <c r="Q25" s="143">
        <v>108743.45467340923</v>
      </c>
      <c r="R25" s="143">
        <v>108743.45467340923</v>
      </c>
      <c r="S25" s="143">
        <v>108743.45467340923</v>
      </c>
      <c r="T25" s="143">
        <v>108743.45467340923</v>
      </c>
      <c r="U25" s="143">
        <v>108743.45467340923</v>
      </c>
      <c r="V25" s="143"/>
      <c r="W25" s="143"/>
      <c r="X25" s="143"/>
      <c r="Y25" s="143"/>
      <c r="Z25" s="143"/>
      <c r="AA25" s="143"/>
      <c r="AB25" s="143"/>
      <c r="AC25" s="153">
        <v>6524607.2804045537</v>
      </c>
      <c r="AF25" s="206" t="s">
        <v>2</v>
      </c>
      <c r="AG25" s="206">
        <v>4</v>
      </c>
    </row>
    <row r="26" spans="1:33" ht="15.75" thickBot="1" x14ac:dyDescent="0.25">
      <c r="A26" s="192"/>
      <c r="B26" s="195"/>
      <c r="C26" s="112" t="s">
        <v>34</v>
      </c>
      <c r="D26" s="113">
        <v>30</v>
      </c>
      <c r="E26" s="109"/>
      <c r="F26" s="109"/>
      <c r="G26" s="109"/>
      <c r="H26" s="109"/>
      <c r="I26" s="109"/>
      <c r="J26" s="109"/>
      <c r="K26" s="109"/>
      <c r="L26" s="109">
        <v>3262303.6402022769</v>
      </c>
      <c r="M26" s="109">
        <v>3262303.6402022769</v>
      </c>
      <c r="N26" s="109">
        <v>3262303.6402022769</v>
      </c>
      <c r="O26" s="109">
        <v>3262303.6402022769</v>
      </c>
      <c r="P26" s="109">
        <v>3262303.6402022769</v>
      </c>
      <c r="Q26" s="109">
        <v>3262303.6402022769</v>
      </c>
      <c r="R26" s="109">
        <v>3262303.6402022769</v>
      </c>
      <c r="S26" s="109">
        <v>3262303.6402022769</v>
      </c>
      <c r="T26" s="109">
        <v>3262303.6402022769</v>
      </c>
      <c r="U26" s="109">
        <v>3262303.6402022769</v>
      </c>
      <c r="V26" s="109"/>
      <c r="W26" s="109"/>
      <c r="X26" s="109"/>
      <c r="Y26" s="109"/>
      <c r="Z26" s="109"/>
      <c r="AA26" s="109"/>
      <c r="AB26" s="142"/>
      <c r="AC26" s="152">
        <v>32623036.402022772</v>
      </c>
      <c r="AD26" s="152"/>
    </row>
    <row r="27" spans="1:33" ht="15" x14ac:dyDescent="0.2">
      <c r="A27" s="193">
        <v>49796</v>
      </c>
      <c r="B27" s="202">
        <v>33773025.113159589</v>
      </c>
      <c r="C27" s="94" t="s">
        <v>35</v>
      </c>
      <c r="D27" s="95">
        <v>20</v>
      </c>
      <c r="E27" s="148"/>
      <c r="F27" s="149"/>
      <c r="G27" s="149"/>
      <c r="H27" s="149"/>
      <c r="I27" s="149"/>
      <c r="J27" s="149"/>
      <c r="K27" s="149"/>
      <c r="L27" s="149">
        <v>108945.24230051477</v>
      </c>
      <c r="M27" s="149">
        <v>108945.24230051477</v>
      </c>
      <c r="N27" s="149">
        <v>108945.24230051477</v>
      </c>
      <c r="O27" s="149">
        <v>108945.24230051477</v>
      </c>
      <c r="P27" s="149">
        <v>108945.24230051477</v>
      </c>
      <c r="Q27" s="149">
        <v>108945.24230051477</v>
      </c>
      <c r="R27" s="149">
        <v>108945.24230051477</v>
      </c>
      <c r="S27" s="149">
        <v>108945.24230051477</v>
      </c>
      <c r="T27" s="149">
        <v>108945.24230051477</v>
      </c>
      <c r="U27" s="149">
        <v>108945.24230051477</v>
      </c>
      <c r="V27" s="149"/>
      <c r="W27" s="149"/>
      <c r="X27" s="149"/>
      <c r="Y27" s="149"/>
      <c r="Z27" s="149"/>
      <c r="AA27" s="149"/>
      <c r="AB27" s="149"/>
      <c r="AC27" s="151">
        <v>21789048.46010296</v>
      </c>
      <c r="AF27" s="206" t="s">
        <v>1</v>
      </c>
      <c r="AG27" s="206">
        <v>5</v>
      </c>
    </row>
    <row r="28" spans="1:33" ht="15" x14ac:dyDescent="0.2">
      <c r="A28" s="191"/>
      <c r="B28" s="194"/>
      <c r="C28" s="100" t="s">
        <v>36</v>
      </c>
      <c r="D28" s="101">
        <v>5</v>
      </c>
      <c r="E28" s="145"/>
      <c r="F28" s="146"/>
      <c r="G28" s="146"/>
      <c r="H28" s="146"/>
      <c r="I28" s="146"/>
      <c r="J28" s="146"/>
      <c r="K28" s="146"/>
      <c r="L28" s="146">
        <v>108945.24230051477</v>
      </c>
      <c r="M28" s="146">
        <v>108945.24230051477</v>
      </c>
      <c r="N28" s="146">
        <v>108945.24230051477</v>
      </c>
      <c r="O28" s="146">
        <v>108945.24230051477</v>
      </c>
      <c r="P28" s="146">
        <v>108945.24230051477</v>
      </c>
      <c r="Q28" s="146">
        <v>108945.24230051477</v>
      </c>
      <c r="R28" s="146">
        <v>108945.24230051477</v>
      </c>
      <c r="S28" s="146">
        <v>108945.24230051477</v>
      </c>
      <c r="T28" s="146">
        <v>108945.24230051477</v>
      </c>
      <c r="U28" s="146">
        <v>108945.24230051477</v>
      </c>
      <c r="V28" s="146"/>
      <c r="W28" s="146"/>
      <c r="X28" s="146"/>
      <c r="Y28" s="146"/>
      <c r="Z28" s="146"/>
      <c r="AA28" s="146"/>
      <c r="AB28" s="146"/>
      <c r="AC28" s="152">
        <v>5447262.1150257401</v>
      </c>
      <c r="AF28" s="206" t="s">
        <v>3</v>
      </c>
      <c r="AG28" s="206">
        <v>5</v>
      </c>
    </row>
    <row r="29" spans="1:33" ht="15" x14ac:dyDescent="0.2">
      <c r="A29" s="191"/>
      <c r="B29" s="194"/>
      <c r="C29" s="106" t="s">
        <v>37</v>
      </c>
      <c r="D29" s="107">
        <v>6</v>
      </c>
      <c r="E29" s="143"/>
      <c r="F29" s="143"/>
      <c r="G29" s="143"/>
      <c r="H29" s="143"/>
      <c r="I29" s="143"/>
      <c r="J29" s="143"/>
      <c r="K29" s="143"/>
      <c r="L29" s="143">
        <v>108945.24230051477</v>
      </c>
      <c r="M29" s="143">
        <v>108945.24230051477</v>
      </c>
      <c r="N29" s="143">
        <v>108945.24230051477</v>
      </c>
      <c r="O29" s="143">
        <v>108945.24230051477</v>
      </c>
      <c r="P29" s="143">
        <v>108945.24230051477</v>
      </c>
      <c r="Q29" s="143">
        <v>108945.24230051477</v>
      </c>
      <c r="R29" s="143">
        <v>108945.24230051477</v>
      </c>
      <c r="S29" s="143">
        <v>108945.24230051477</v>
      </c>
      <c r="T29" s="143">
        <v>108945.24230051477</v>
      </c>
      <c r="U29" s="143">
        <v>108945.24230051477</v>
      </c>
      <c r="V29" s="143"/>
      <c r="W29" s="143"/>
      <c r="X29" s="143"/>
      <c r="Y29" s="143"/>
      <c r="Z29" s="143"/>
      <c r="AA29" s="143"/>
      <c r="AB29" s="143"/>
      <c r="AC29" s="153">
        <v>6536714.5380308889</v>
      </c>
      <c r="AF29" s="206" t="s">
        <v>2</v>
      </c>
      <c r="AG29" s="206">
        <v>5</v>
      </c>
    </row>
    <row r="30" spans="1:33" ht="15.75" thickBot="1" x14ac:dyDescent="0.25">
      <c r="A30" s="192"/>
      <c r="B30" s="195"/>
      <c r="C30" s="112" t="s">
        <v>34</v>
      </c>
      <c r="D30" s="113">
        <v>31</v>
      </c>
      <c r="E30" s="109"/>
      <c r="F30" s="109"/>
      <c r="G30" s="109"/>
      <c r="H30" s="109"/>
      <c r="I30" s="109"/>
      <c r="J30" s="109"/>
      <c r="K30" s="109"/>
      <c r="L30" s="109">
        <v>3377302.5113159581</v>
      </c>
      <c r="M30" s="109">
        <v>3377302.5113159581</v>
      </c>
      <c r="N30" s="109">
        <v>3377302.5113159581</v>
      </c>
      <c r="O30" s="109">
        <v>3377302.5113159581</v>
      </c>
      <c r="P30" s="109">
        <v>3377302.5113159581</v>
      </c>
      <c r="Q30" s="109">
        <v>3377302.5113159581</v>
      </c>
      <c r="R30" s="109">
        <v>3377302.5113159581</v>
      </c>
      <c r="S30" s="109">
        <v>3377302.5113159581</v>
      </c>
      <c r="T30" s="109">
        <v>3377302.5113159581</v>
      </c>
      <c r="U30" s="109">
        <v>3377302.5113159581</v>
      </c>
      <c r="V30" s="109"/>
      <c r="W30" s="109"/>
      <c r="X30" s="109"/>
      <c r="Y30" s="109"/>
      <c r="Z30" s="109"/>
      <c r="AA30" s="109"/>
      <c r="AB30" s="142"/>
      <c r="AC30" s="152">
        <v>33773025.113159589</v>
      </c>
      <c r="AD30" s="152"/>
    </row>
    <row r="31" spans="1:33" ht="15" x14ac:dyDescent="0.2">
      <c r="A31" s="193">
        <v>49827</v>
      </c>
      <c r="B31" s="202">
        <v>32053527.39659578</v>
      </c>
      <c r="C31" s="94" t="s">
        <v>35</v>
      </c>
      <c r="D31" s="95">
        <v>18</v>
      </c>
      <c r="E31" s="148"/>
      <c r="F31" s="149"/>
      <c r="G31" s="149"/>
      <c r="H31" s="149"/>
      <c r="I31" s="149"/>
      <c r="J31" s="149"/>
      <c r="K31" s="149"/>
      <c r="L31" s="149">
        <v>106845.09132198594</v>
      </c>
      <c r="M31" s="149">
        <v>106845.09132198594</v>
      </c>
      <c r="N31" s="149">
        <v>106845.09132198594</v>
      </c>
      <c r="O31" s="149">
        <v>106845.09132198594</v>
      </c>
      <c r="P31" s="149">
        <v>106845.09132198594</v>
      </c>
      <c r="Q31" s="149">
        <v>106845.09132198594</v>
      </c>
      <c r="R31" s="149">
        <v>106845.09132198594</v>
      </c>
      <c r="S31" s="149">
        <v>106845.09132198594</v>
      </c>
      <c r="T31" s="149">
        <v>106845.09132198594</v>
      </c>
      <c r="U31" s="149">
        <v>106845.09132198594</v>
      </c>
      <c r="V31" s="149"/>
      <c r="W31" s="149"/>
      <c r="X31" s="149"/>
      <c r="Y31" s="149"/>
      <c r="Z31" s="149"/>
      <c r="AA31" s="149"/>
      <c r="AB31" s="149"/>
      <c r="AC31" s="151">
        <v>19232116.437957469</v>
      </c>
      <c r="AF31" s="206" t="s">
        <v>1</v>
      </c>
      <c r="AG31" s="206">
        <v>6</v>
      </c>
    </row>
    <row r="32" spans="1:33" ht="15" x14ac:dyDescent="0.2">
      <c r="A32" s="191"/>
      <c r="B32" s="194"/>
      <c r="C32" s="100" t="s">
        <v>36</v>
      </c>
      <c r="D32" s="101">
        <v>4</v>
      </c>
      <c r="E32" s="145"/>
      <c r="F32" s="146"/>
      <c r="G32" s="146"/>
      <c r="H32" s="146"/>
      <c r="I32" s="146"/>
      <c r="J32" s="146"/>
      <c r="K32" s="146"/>
      <c r="L32" s="146">
        <v>106845.09132198594</v>
      </c>
      <c r="M32" s="146">
        <v>106845.09132198594</v>
      </c>
      <c r="N32" s="146">
        <v>106845.09132198594</v>
      </c>
      <c r="O32" s="146">
        <v>106845.09132198594</v>
      </c>
      <c r="P32" s="146">
        <v>106845.09132198594</v>
      </c>
      <c r="Q32" s="146">
        <v>106845.09132198594</v>
      </c>
      <c r="R32" s="146">
        <v>106845.09132198594</v>
      </c>
      <c r="S32" s="146">
        <v>106845.09132198594</v>
      </c>
      <c r="T32" s="146">
        <v>106845.09132198594</v>
      </c>
      <c r="U32" s="146">
        <v>106845.09132198594</v>
      </c>
      <c r="V32" s="146"/>
      <c r="W32" s="146"/>
      <c r="X32" s="146"/>
      <c r="Y32" s="146"/>
      <c r="Z32" s="146"/>
      <c r="AA32" s="146"/>
      <c r="AB32" s="146"/>
      <c r="AC32" s="152">
        <v>4273803.6528794374</v>
      </c>
      <c r="AF32" s="206" t="s">
        <v>3</v>
      </c>
      <c r="AG32" s="206">
        <v>6</v>
      </c>
    </row>
    <row r="33" spans="1:33" ht="15" x14ac:dyDescent="0.2">
      <c r="A33" s="191"/>
      <c r="B33" s="194"/>
      <c r="C33" s="106" t="s">
        <v>37</v>
      </c>
      <c r="D33" s="107">
        <v>8</v>
      </c>
      <c r="E33" s="143"/>
      <c r="F33" s="143"/>
      <c r="G33" s="143"/>
      <c r="H33" s="143"/>
      <c r="I33" s="143"/>
      <c r="J33" s="143"/>
      <c r="K33" s="143"/>
      <c r="L33" s="143">
        <v>106845.09132198594</v>
      </c>
      <c r="M33" s="143">
        <v>106845.09132198594</v>
      </c>
      <c r="N33" s="143">
        <v>106845.09132198594</v>
      </c>
      <c r="O33" s="143">
        <v>106845.09132198594</v>
      </c>
      <c r="P33" s="143">
        <v>106845.09132198594</v>
      </c>
      <c r="Q33" s="143">
        <v>106845.09132198594</v>
      </c>
      <c r="R33" s="143">
        <v>106845.09132198594</v>
      </c>
      <c r="S33" s="143">
        <v>106845.09132198594</v>
      </c>
      <c r="T33" s="143">
        <v>106845.09132198594</v>
      </c>
      <c r="U33" s="143">
        <v>106845.09132198594</v>
      </c>
      <c r="V33" s="143"/>
      <c r="W33" s="143"/>
      <c r="X33" s="143"/>
      <c r="Y33" s="143"/>
      <c r="Z33" s="143"/>
      <c r="AA33" s="143"/>
      <c r="AB33" s="143"/>
      <c r="AC33" s="153">
        <v>8547607.3057588749</v>
      </c>
      <c r="AF33" s="206" t="s">
        <v>2</v>
      </c>
      <c r="AG33" s="206">
        <v>6</v>
      </c>
    </row>
    <row r="34" spans="1:33" ht="15.75" thickBot="1" x14ac:dyDescent="0.25">
      <c r="A34" s="192"/>
      <c r="B34" s="195"/>
      <c r="C34" s="112" t="s">
        <v>34</v>
      </c>
      <c r="D34" s="113">
        <v>30</v>
      </c>
      <c r="E34" s="109"/>
      <c r="F34" s="109"/>
      <c r="G34" s="109"/>
      <c r="H34" s="109"/>
      <c r="I34" s="109"/>
      <c r="J34" s="109"/>
      <c r="K34" s="109"/>
      <c r="L34" s="109">
        <v>3205352.7396595781</v>
      </c>
      <c r="M34" s="109">
        <v>3205352.7396595781</v>
      </c>
      <c r="N34" s="109">
        <v>3205352.7396595781</v>
      </c>
      <c r="O34" s="109">
        <v>3205352.7396595781</v>
      </c>
      <c r="P34" s="109">
        <v>3205352.7396595781</v>
      </c>
      <c r="Q34" s="109">
        <v>3205352.7396595781</v>
      </c>
      <c r="R34" s="109">
        <v>3205352.7396595781</v>
      </c>
      <c r="S34" s="109">
        <v>3205352.7396595781</v>
      </c>
      <c r="T34" s="109">
        <v>3205352.7396595781</v>
      </c>
      <c r="U34" s="109">
        <v>3205352.7396595781</v>
      </c>
      <c r="V34" s="109"/>
      <c r="W34" s="109"/>
      <c r="X34" s="109"/>
      <c r="Y34" s="109"/>
      <c r="Z34" s="109"/>
      <c r="AA34" s="109"/>
      <c r="AB34" s="142"/>
      <c r="AC34" s="152">
        <v>32053527.39659578</v>
      </c>
      <c r="AD34" s="152"/>
    </row>
    <row r="35" spans="1:33" ht="15" x14ac:dyDescent="0.2">
      <c r="A35" s="193">
        <v>49857</v>
      </c>
      <c r="B35" s="202">
        <v>34501740.950664379</v>
      </c>
      <c r="C35" s="94" t="s">
        <v>35</v>
      </c>
      <c r="D35" s="95">
        <v>23</v>
      </c>
      <c r="E35" s="148"/>
      <c r="F35" s="149"/>
      <c r="G35" s="149"/>
      <c r="H35" s="149"/>
      <c r="I35" s="149"/>
      <c r="J35" s="149"/>
      <c r="K35" s="149"/>
      <c r="L35" s="149">
        <v>111295.93855053029</v>
      </c>
      <c r="M35" s="149">
        <v>111295.93855053029</v>
      </c>
      <c r="N35" s="149">
        <v>111295.93855053029</v>
      </c>
      <c r="O35" s="149">
        <v>111295.93855053029</v>
      </c>
      <c r="P35" s="149">
        <v>111295.93855053029</v>
      </c>
      <c r="Q35" s="149">
        <v>111295.93855053029</v>
      </c>
      <c r="R35" s="149">
        <v>111295.93855053029</v>
      </c>
      <c r="S35" s="149">
        <v>111295.93855053029</v>
      </c>
      <c r="T35" s="149">
        <v>111295.93855053029</v>
      </c>
      <c r="U35" s="149">
        <v>111295.93855053029</v>
      </c>
      <c r="V35" s="149"/>
      <c r="W35" s="149"/>
      <c r="X35" s="149"/>
      <c r="Y35" s="149"/>
      <c r="Z35" s="149"/>
      <c r="AA35" s="149"/>
      <c r="AB35" s="149"/>
      <c r="AC35" s="151">
        <v>25598065.86662196</v>
      </c>
      <c r="AF35" s="206" t="s">
        <v>1</v>
      </c>
      <c r="AG35" s="206">
        <v>7</v>
      </c>
    </row>
    <row r="36" spans="1:33" ht="15" x14ac:dyDescent="0.2">
      <c r="A36" s="191"/>
      <c r="B36" s="194"/>
      <c r="C36" s="100" t="s">
        <v>36</v>
      </c>
      <c r="D36" s="101">
        <v>4</v>
      </c>
      <c r="E36" s="145"/>
      <c r="F36" s="146"/>
      <c r="G36" s="146"/>
      <c r="H36" s="146"/>
      <c r="I36" s="146"/>
      <c r="J36" s="146"/>
      <c r="K36" s="146"/>
      <c r="L36" s="146">
        <v>111295.93855053029</v>
      </c>
      <c r="M36" s="146">
        <v>111295.93855053029</v>
      </c>
      <c r="N36" s="146">
        <v>111295.93855053029</v>
      </c>
      <c r="O36" s="146">
        <v>111295.93855053029</v>
      </c>
      <c r="P36" s="146">
        <v>111295.93855053029</v>
      </c>
      <c r="Q36" s="146">
        <v>111295.93855053029</v>
      </c>
      <c r="R36" s="146">
        <v>111295.93855053029</v>
      </c>
      <c r="S36" s="146">
        <v>111295.93855053029</v>
      </c>
      <c r="T36" s="146">
        <v>111295.93855053029</v>
      </c>
      <c r="U36" s="146">
        <v>111295.93855053029</v>
      </c>
      <c r="V36" s="146"/>
      <c r="W36" s="146"/>
      <c r="X36" s="146"/>
      <c r="Y36" s="146"/>
      <c r="Z36" s="146"/>
      <c r="AA36" s="146"/>
      <c r="AB36" s="146"/>
      <c r="AC36" s="152">
        <v>4451837.5420212103</v>
      </c>
      <c r="AF36" s="206" t="s">
        <v>3</v>
      </c>
      <c r="AG36" s="206">
        <v>7</v>
      </c>
    </row>
    <row r="37" spans="1:33" ht="15" x14ac:dyDescent="0.2">
      <c r="A37" s="191"/>
      <c r="B37" s="194"/>
      <c r="C37" s="106" t="s">
        <v>37</v>
      </c>
      <c r="D37" s="107">
        <v>4</v>
      </c>
      <c r="E37" s="143"/>
      <c r="F37" s="143"/>
      <c r="G37" s="143"/>
      <c r="H37" s="143"/>
      <c r="I37" s="143"/>
      <c r="J37" s="143"/>
      <c r="K37" s="143"/>
      <c r="L37" s="143">
        <v>111295.93855053029</v>
      </c>
      <c r="M37" s="143">
        <v>111295.93855053029</v>
      </c>
      <c r="N37" s="143">
        <v>111295.93855053029</v>
      </c>
      <c r="O37" s="143">
        <v>111295.93855053029</v>
      </c>
      <c r="P37" s="143">
        <v>111295.93855053029</v>
      </c>
      <c r="Q37" s="143">
        <v>111295.93855053029</v>
      </c>
      <c r="R37" s="143">
        <v>111295.93855053029</v>
      </c>
      <c r="S37" s="143">
        <v>111295.93855053029</v>
      </c>
      <c r="T37" s="143">
        <v>111295.93855053029</v>
      </c>
      <c r="U37" s="143">
        <v>111295.93855053029</v>
      </c>
      <c r="V37" s="143"/>
      <c r="W37" s="143"/>
      <c r="X37" s="143"/>
      <c r="Y37" s="143"/>
      <c r="Z37" s="143"/>
      <c r="AA37" s="143"/>
      <c r="AB37" s="143"/>
      <c r="AC37" s="153">
        <v>4451837.5420212103</v>
      </c>
      <c r="AF37" s="206" t="s">
        <v>2</v>
      </c>
      <c r="AG37" s="206">
        <v>7</v>
      </c>
    </row>
    <row r="38" spans="1:33" ht="15.75" thickBot="1" x14ac:dyDescent="0.25">
      <c r="A38" s="192"/>
      <c r="B38" s="195"/>
      <c r="C38" s="112" t="s">
        <v>34</v>
      </c>
      <c r="D38" s="113">
        <v>31</v>
      </c>
      <c r="E38" s="109"/>
      <c r="F38" s="109"/>
      <c r="G38" s="109"/>
      <c r="H38" s="109"/>
      <c r="I38" s="109"/>
      <c r="J38" s="109"/>
      <c r="K38" s="109"/>
      <c r="L38" s="109">
        <v>3450174.0950664384</v>
      </c>
      <c r="M38" s="109">
        <v>3450174.0950664384</v>
      </c>
      <c r="N38" s="109">
        <v>3450174.0950664384</v>
      </c>
      <c r="O38" s="109">
        <v>3450174.0950664384</v>
      </c>
      <c r="P38" s="109">
        <v>3450174.0950664384</v>
      </c>
      <c r="Q38" s="109">
        <v>3450174.0950664384</v>
      </c>
      <c r="R38" s="109">
        <v>3450174.0950664384</v>
      </c>
      <c r="S38" s="109">
        <v>3450174.0950664384</v>
      </c>
      <c r="T38" s="109">
        <v>3450174.0950664384</v>
      </c>
      <c r="U38" s="109">
        <v>3450174.0950664384</v>
      </c>
      <c r="V38" s="109"/>
      <c r="W38" s="109"/>
      <c r="X38" s="109"/>
      <c r="Y38" s="109"/>
      <c r="Z38" s="109"/>
      <c r="AA38" s="109"/>
      <c r="AB38" s="142"/>
      <c r="AC38" s="152">
        <v>34501740.950664379</v>
      </c>
      <c r="AD38" s="152"/>
    </row>
    <row r="39" spans="1:33" ht="15" x14ac:dyDescent="0.2">
      <c r="A39" s="193">
        <v>49888</v>
      </c>
      <c r="B39" s="202">
        <v>34054152.341927789</v>
      </c>
      <c r="C39" s="94" t="s">
        <v>35</v>
      </c>
      <c r="D39" s="95">
        <v>19</v>
      </c>
      <c r="E39" s="148"/>
      <c r="F39" s="149"/>
      <c r="G39" s="149"/>
      <c r="H39" s="149"/>
      <c r="I39" s="149"/>
      <c r="J39" s="149"/>
      <c r="K39" s="149"/>
      <c r="L39" s="149">
        <v>109852.10432879935</v>
      </c>
      <c r="M39" s="149">
        <v>109852.10432879935</v>
      </c>
      <c r="N39" s="149">
        <v>109852.10432879935</v>
      </c>
      <c r="O39" s="149">
        <v>109852.10432879935</v>
      </c>
      <c r="P39" s="149">
        <v>109852.10432879935</v>
      </c>
      <c r="Q39" s="149">
        <v>109852.10432879935</v>
      </c>
      <c r="R39" s="149">
        <v>109852.10432879935</v>
      </c>
      <c r="S39" s="149">
        <v>109852.10432879935</v>
      </c>
      <c r="T39" s="149">
        <v>109852.10432879935</v>
      </c>
      <c r="U39" s="149">
        <v>109852.10432879935</v>
      </c>
      <c r="V39" s="149"/>
      <c r="W39" s="149"/>
      <c r="X39" s="149"/>
      <c r="Y39" s="149"/>
      <c r="Z39" s="149"/>
      <c r="AA39" s="149"/>
      <c r="AB39" s="149"/>
      <c r="AC39" s="151">
        <v>20871899.822471872</v>
      </c>
      <c r="AF39" s="206" t="s">
        <v>1</v>
      </c>
      <c r="AG39" s="206">
        <v>8</v>
      </c>
    </row>
    <row r="40" spans="1:33" ht="15" x14ac:dyDescent="0.2">
      <c r="A40" s="191"/>
      <c r="B40" s="194"/>
      <c r="C40" s="100" t="s">
        <v>36</v>
      </c>
      <c r="D40" s="101">
        <v>5</v>
      </c>
      <c r="E40" s="145"/>
      <c r="F40" s="146"/>
      <c r="G40" s="146"/>
      <c r="H40" s="146"/>
      <c r="I40" s="146"/>
      <c r="J40" s="146"/>
      <c r="K40" s="146"/>
      <c r="L40" s="146">
        <v>109852.10432879935</v>
      </c>
      <c r="M40" s="146">
        <v>109852.10432879935</v>
      </c>
      <c r="N40" s="146">
        <v>109852.10432879935</v>
      </c>
      <c r="O40" s="146">
        <v>109852.10432879935</v>
      </c>
      <c r="P40" s="146">
        <v>109852.10432879935</v>
      </c>
      <c r="Q40" s="146">
        <v>109852.10432879935</v>
      </c>
      <c r="R40" s="146">
        <v>109852.10432879935</v>
      </c>
      <c r="S40" s="146">
        <v>109852.10432879935</v>
      </c>
      <c r="T40" s="146">
        <v>109852.10432879935</v>
      </c>
      <c r="U40" s="146">
        <v>109852.10432879935</v>
      </c>
      <c r="V40" s="146"/>
      <c r="W40" s="146"/>
      <c r="X40" s="146"/>
      <c r="Y40" s="146"/>
      <c r="Z40" s="146"/>
      <c r="AA40" s="146"/>
      <c r="AB40" s="146"/>
      <c r="AC40" s="152">
        <v>5492605.2164399661</v>
      </c>
      <c r="AF40" s="206" t="s">
        <v>3</v>
      </c>
      <c r="AG40" s="206">
        <v>8</v>
      </c>
    </row>
    <row r="41" spans="1:33" ht="15" x14ac:dyDescent="0.2">
      <c r="A41" s="191"/>
      <c r="B41" s="194"/>
      <c r="C41" s="106" t="s">
        <v>37</v>
      </c>
      <c r="D41" s="107">
        <v>7</v>
      </c>
      <c r="E41" s="143"/>
      <c r="F41" s="143"/>
      <c r="G41" s="143"/>
      <c r="H41" s="143"/>
      <c r="I41" s="143"/>
      <c r="J41" s="143"/>
      <c r="K41" s="143"/>
      <c r="L41" s="143">
        <v>109852.10432879935</v>
      </c>
      <c r="M41" s="143">
        <v>109852.10432879935</v>
      </c>
      <c r="N41" s="143">
        <v>109852.10432879935</v>
      </c>
      <c r="O41" s="143">
        <v>109852.10432879935</v>
      </c>
      <c r="P41" s="143">
        <v>109852.10432879935</v>
      </c>
      <c r="Q41" s="143">
        <v>109852.10432879935</v>
      </c>
      <c r="R41" s="143">
        <v>109852.10432879935</v>
      </c>
      <c r="S41" s="143">
        <v>109852.10432879935</v>
      </c>
      <c r="T41" s="143">
        <v>109852.10432879935</v>
      </c>
      <c r="U41" s="143">
        <v>109852.10432879935</v>
      </c>
      <c r="V41" s="143"/>
      <c r="W41" s="143"/>
      <c r="X41" s="143"/>
      <c r="Y41" s="143"/>
      <c r="Z41" s="143"/>
      <c r="AA41" s="143"/>
      <c r="AB41" s="143"/>
      <c r="AC41" s="153">
        <v>7689647.303015952</v>
      </c>
      <c r="AF41" s="206" t="s">
        <v>2</v>
      </c>
      <c r="AG41" s="206">
        <v>8</v>
      </c>
    </row>
    <row r="42" spans="1:33" ht="15.75" thickBot="1" x14ac:dyDescent="0.25">
      <c r="A42" s="192"/>
      <c r="B42" s="195"/>
      <c r="C42" s="112" t="s">
        <v>34</v>
      </c>
      <c r="D42" s="113">
        <v>31</v>
      </c>
      <c r="E42" s="109"/>
      <c r="F42" s="109"/>
      <c r="G42" s="109"/>
      <c r="H42" s="109"/>
      <c r="I42" s="109"/>
      <c r="J42" s="109"/>
      <c r="K42" s="109"/>
      <c r="L42" s="109">
        <v>3405415.2341927802</v>
      </c>
      <c r="M42" s="109">
        <v>3405415.2341927802</v>
      </c>
      <c r="N42" s="109">
        <v>3405415.2341927802</v>
      </c>
      <c r="O42" s="109">
        <v>3405415.2341927802</v>
      </c>
      <c r="P42" s="109">
        <v>3405415.2341927802</v>
      </c>
      <c r="Q42" s="109">
        <v>3405415.2341927802</v>
      </c>
      <c r="R42" s="109">
        <v>3405415.2341927802</v>
      </c>
      <c r="S42" s="109">
        <v>3405415.2341927802</v>
      </c>
      <c r="T42" s="109">
        <v>3405415.2341927802</v>
      </c>
      <c r="U42" s="109">
        <v>3405415.2341927802</v>
      </c>
      <c r="V42" s="109"/>
      <c r="W42" s="109"/>
      <c r="X42" s="109"/>
      <c r="Y42" s="109"/>
      <c r="Z42" s="109"/>
      <c r="AA42" s="109"/>
      <c r="AB42" s="142"/>
      <c r="AC42" s="152">
        <v>34054152.341927789</v>
      </c>
      <c r="AD42" s="152"/>
    </row>
    <row r="43" spans="1:33" ht="15" x14ac:dyDescent="0.2">
      <c r="A43" s="193">
        <v>49919</v>
      </c>
      <c r="B43" s="202">
        <v>33819777.384693898</v>
      </c>
      <c r="C43" s="94" t="s">
        <v>35</v>
      </c>
      <c r="D43" s="95">
        <v>22</v>
      </c>
      <c r="E43" s="148"/>
      <c r="F43" s="149"/>
      <c r="G43" s="149"/>
      <c r="H43" s="149"/>
      <c r="I43" s="149"/>
      <c r="J43" s="149"/>
      <c r="K43" s="149"/>
      <c r="L43" s="149">
        <v>112732.59128231299</v>
      </c>
      <c r="M43" s="149">
        <v>112732.59128231299</v>
      </c>
      <c r="N43" s="149">
        <v>112732.59128231299</v>
      </c>
      <c r="O43" s="149">
        <v>112732.59128231299</v>
      </c>
      <c r="P43" s="149">
        <v>112732.59128231299</v>
      </c>
      <c r="Q43" s="149">
        <v>112732.59128231299</v>
      </c>
      <c r="R43" s="149">
        <v>112732.59128231299</v>
      </c>
      <c r="S43" s="149">
        <v>112732.59128231299</v>
      </c>
      <c r="T43" s="149">
        <v>112732.59128231299</v>
      </c>
      <c r="U43" s="149">
        <v>112732.59128231299</v>
      </c>
      <c r="V43" s="149"/>
      <c r="W43" s="149"/>
      <c r="X43" s="149"/>
      <c r="Y43" s="149"/>
      <c r="Z43" s="149"/>
      <c r="AA43" s="149"/>
      <c r="AB43" s="149"/>
      <c r="AC43" s="151">
        <v>24801170.082108859</v>
      </c>
      <c r="AF43" s="206" t="s">
        <v>1</v>
      </c>
      <c r="AG43" s="206">
        <v>9</v>
      </c>
    </row>
    <row r="44" spans="1:33" ht="15" x14ac:dyDescent="0.2">
      <c r="A44" s="191"/>
      <c r="B44" s="194"/>
      <c r="C44" s="100" t="s">
        <v>36</v>
      </c>
      <c r="D44" s="101">
        <v>4</v>
      </c>
      <c r="E44" s="145"/>
      <c r="F44" s="146"/>
      <c r="G44" s="146"/>
      <c r="H44" s="146"/>
      <c r="I44" s="146"/>
      <c r="J44" s="146"/>
      <c r="K44" s="146"/>
      <c r="L44" s="146">
        <v>112732.59128231299</v>
      </c>
      <c r="M44" s="146">
        <v>112732.59128231299</v>
      </c>
      <c r="N44" s="146">
        <v>112732.59128231299</v>
      </c>
      <c r="O44" s="146">
        <v>112732.59128231299</v>
      </c>
      <c r="P44" s="146">
        <v>112732.59128231299</v>
      </c>
      <c r="Q44" s="146">
        <v>112732.59128231299</v>
      </c>
      <c r="R44" s="146">
        <v>112732.59128231299</v>
      </c>
      <c r="S44" s="146">
        <v>112732.59128231299</v>
      </c>
      <c r="T44" s="146">
        <v>112732.59128231299</v>
      </c>
      <c r="U44" s="146">
        <v>112732.59128231299</v>
      </c>
      <c r="V44" s="146"/>
      <c r="W44" s="146"/>
      <c r="X44" s="146"/>
      <c r="Y44" s="146"/>
      <c r="Z44" s="146"/>
      <c r="AA44" s="146"/>
      <c r="AB44" s="146"/>
      <c r="AC44" s="152">
        <v>4509303.6512925196</v>
      </c>
      <c r="AF44" s="206" t="s">
        <v>3</v>
      </c>
      <c r="AG44" s="206">
        <v>9</v>
      </c>
    </row>
    <row r="45" spans="1:33" ht="15" x14ac:dyDescent="0.2">
      <c r="A45" s="191"/>
      <c r="B45" s="194"/>
      <c r="C45" s="106" t="s">
        <v>37</v>
      </c>
      <c r="D45" s="107">
        <v>4</v>
      </c>
      <c r="E45" s="143"/>
      <c r="F45" s="143"/>
      <c r="G45" s="143"/>
      <c r="H45" s="143"/>
      <c r="I45" s="143"/>
      <c r="J45" s="143"/>
      <c r="K45" s="143"/>
      <c r="L45" s="143">
        <v>112732.59128231299</v>
      </c>
      <c r="M45" s="143">
        <v>112732.59128231299</v>
      </c>
      <c r="N45" s="143">
        <v>112732.59128231299</v>
      </c>
      <c r="O45" s="143">
        <v>112732.59128231299</v>
      </c>
      <c r="P45" s="143">
        <v>112732.59128231299</v>
      </c>
      <c r="Q45" s="143">
        <v>112732.59128231299</v>
      </c>
      <c r="R45" s="143">
        <v>112732.59128231299</v>
      </c>
      <c r="S45" s="143">
        <v>112732.59128231299</v>
      </c>
      <c r="T45" s="143">
        <v>112732.59128231299</v>
      </c>
      <c r="U45" s="143">
        <v>112732.59128231299</v>
      </c>
      <c r="V45" s="143"/>
      <c r="W45" s="143"/>
      <c r="X45" s="143"/>
      <c r="Y45" s="143"/>
      <c r="Z45" s="143"/>
      <c r="AA45" s="143"/>
      <c r="AB45" s="143"/>
      <c r="AC45" s="153">
        <v>4509303.6512925196</v>
      </c>
      <c r="AF45" s="206" t="s">
        <v>2</v>
      </c>
      <c r="AG45" s="206">
        <v>9</v>
      </c>
    </row>
    <row r="46" spans="1:33" ht="15.75" thickBot="1" x14ac:dyDescent="0.25">
      <c r="A46" s="192"/>
      <c r="B46" s="195"/>
      <c r="C46" s="112" t="s">
        <v>34</v>
      </c>
      <c r="D46" s="113">
        <v>30</v>
      </c>
      <c r="E46" s="109"/>
      <c r="F46" s="109"/>
      <c r="G46" s="109"/>
      <c r="H46" s="109"/>
      <c r="I46" s="109"/>
      <c r="J46" s="109"/>
      <c r="K46" s="109"/>
      <c r="L46" s="109">
        <v>3381977.7384693897</v>
      </c>
      <c r="M46" s="109">
        <v>3381977.7384693897</v>
      </c>
      <c r="N46" s="109">
        <v>3381977.7384693897</v>
      </c>
      <c r="O46" s="109">
        <v>3381977.7384693897</v>
      </c>
      <c r="P46" s="109">
        <v>3381977.7384693897</v>
      </c>
      <c r="Q46" s="109">
        <v>3381977.7384693897</v>
      </c>
      <c r="R46" s="109">
        <v>3381977.7384693897</v>
      </c>
      <c r="S46" s="109">
        <v>3381977.7384693897</v>
      </c>
      <c r="T46" s="109">
        <v>3381977.7384693897</v>
      </c>
      <c r="U46" s="109">
        <v>3381977.7384693897</v>
      </c>
      <c r="V46" s="109"/>
      <c r="W46" s="109"/>
      <c r="X46" s="109"/>
      <c r="Y46" s="109"/>
      <c r="Z46" s="109"/>
      <c r="AA46" s="109"/>
      <c r="AB46" s="142"/>
      <c r="AC46" s="152">
        <v>33819777.384693898</v>
      </c>
      <c r="AD46" s="152"/>
    </row>
    <row r="47" spans="1:33" ht="15" x14ac:dyDescent="0.2">
      <c r="A47" s="193">
        <v>49949</v>
      </c>
      <c r="B47" s="202">
        <v>34781991.020288788</v>
      </c>
      <c r="C47" s="94" t="s">
        <v>35</v>
      </c>
      <c r="D47" s="95">
        <v>22</v>
      </c>
      <c r="E47" s="148"/>
      <c r="F47" s="149"/>
      <c r="G47" s="149"/>
      <c r="H47" s="149"/>
      <c r="I47" s="149"/>
      <c r="J47" s="149"/>
      <c r="K47" s="149"/>
      <c r="L47" s="149">
        <v>112199.97103318963</v>
      </c>
      <c r="M47" s="149">
        <v>112199.97103318963</v>
      </c>
      <c r="N47" s="149">
        <v>112199.97103318963</v>
      </c>
      <c r="O47" s="149">
        <v>112199.97103318963</v>
      </c>
      <c r="P47" s="149">
        <v>112199.97103318963</v>
      </c>
      <c r="Q47" s="149">
        <v>112199.97103318963</v>
      </c>
      <c r="R47" s="149">
        <v>112199.97103318963</v>
      </c>
      <c r="S47" s="149">
        <v>112199.97103318963</v>
      </c>
      <c r="T47" s="149">
        <v>112199.97103318963</v>
      </c>
      <c r="U47" s="149">
        <v>112199.97103318963</v>
      </c>
      <c r="V47" s="149"/>
      <c r="W47" s="149"/>
      <c r="X47" s="149"/>
      <c r="Y47" s="149"/>
      <c r="Z47" s="149"/>
      <c r="AA47" s="149"/>
      <c r="AB47" s="149"/>
      <c r="AC47" s="151">
        <v>24683993.627301723</v>
      </c>
      <c r="AF47" s="206" t="s">
        <v>1</v>
      </c>
      <c r="AG47" s="206">
        <v>10</v>
      </c>
    </row>
    <row r="48" spans="1:33" ht="15" x14ac:dyDescent="0.2">
      <c r="A48" s="191"/>
      <c r="B48" s="194"/>
      <c r="C48" s="100" t="s">
        <v>36</v>
      </c>
      <c r="D48" s="101">
        <v>4</v>
      </c>
      <c r="E48" s="145"/>
      <c r="F48" s="146"/>
      <c r="G48" s="146"/>
      <c r="H48" s="146"/>
      <c r="I48" s="146"/>
      <c r="J48" s="146"/>
      <c r="K48" s="146"/>
      <c r="L48" s="146">
        <v>112199.97103318963</v>
      </c>
      <c r="M48" s="146">
        <v>112199.97103318963</v>
      </c>
      <c r="N48" s="146">
        <v>112199.97103318963</v>
      </c>
      <c r="O48" s="146">
        <v>112199.97103318963</v>
      </c>
      <c r="P48" s="146">
        <v>112199.97103318963</v>
      </c>
      <c r="Q48" s="146">
        <v>112199.97103318963</v>
      </c>
      <c r="R48" s="146">
        <v>112199.97103318963</v>
      </c>
      <c r="S48" s="146">
        <v>112199.97103318963</v>
      </c>
      <c r="T48" s="146">
        <v>112199.97103318963</v>
      </c>
      <c r="U48" s="146">
        <v>112199.97103318963</v>
      </c>
      <c r="V48" s="146"/>
      <c r="W48" s="146"/>
      <c r="X48" s="146"/>
      <c r="Y48" s="146"/>
      <c r="Z48" s="146"/>
      <c r="AA48" s="146"/>
      <c r="AB48" s="146"/>
      <c r="AC48" s="152">
        <v>4487998.8413275862</v>
      </c>
      <c r="AF48" s="206" t="s">
        <v>3</v>
      </c>
      <c r="AG48" s="206">
        <v>10</v>
      </c>
    </row>
    <row r="49" spans="1:33" ht="15" x14ac:dyDescent="0.2">
      <c r="A49" s="191"/>
      <c r="B49" s="194"/>
      <c r="C49" s="106" t="s">
        <v>37</v>
      </c>
      <c r="D49" s="107">
        <v>5</v>
      </c>
      <c r="E49" s="143"/>
      <c r="F49" s="143"/>
      <c r="G49" s="143"/>
      <c r="H49" s="143"/>
      <c r="I49" s="143"/>
      <c r="J49" s="143"/>
      <c r="K49" s="143"/>
      <c r="L49" s="143">
        <v>112199.97103318963</v>
      </c>
      <c r="M49" s="143">
        <v>112199.97103318963</v>
      </c>
      <c r="N49" s="143">
        <v>112199.97103318963</v>
      </c>
      <c r="O49" s="143">
        <v>112199.97103318963</v>
      </c>
      <c r="P49" s="143">
        <v>112199.97103318963</v>
      </c>
      <c r="Q49" s="143">
        <v>112199.97103318963</v>
      </c>
      <c r="R49" s="143">
        <v>112199.97103318963</v>
      </c>
      <c r="S49" s="143">
        <v>112199.97103318963</v>
      </c>
      <c r="T49" s="143">
        <v>112199.97103318963</v>
      </c>
      <c r="U49" s="143">
        <v>112199.97103318963</v>
      </c>
      <c r="V49" s="143"/>
      <c r="W49" s="143"/>
      <c r="X49" s="143"/>
      <c r="Y49" s="143"/>
      <c r="Z49" s="143"/>
      <c r="AA49" s="143"/>
      <c r="AB49" s="143"/>
      <c r="AC49" s="153">
        <v>5609998.5516594825</v>
      </c>
      <c r="AF49" s="206" t="s">
        <v>2</v>
      </c>
      <c r="AG49" s="206">
        <v>10</v>
      </c>
    </row>
    <row r="50" spans="1:33" ht="15.75" thickBot="1" x14ac:dyDescent="0.25">
      <c r="A50" s="192"/>
      <c r="B50" s="195"/>
      <c r="C50" s="112" t="s">
        <v>34</v>
      </c>
      <c r="D50" s="113">
        <v>31</v>
      </c>
      <c r="E50" s="109"/>
      <c r="F50" s="109"/>
      <c r="G50" s="109"/>
      <c r="H50" s="109"/>
      <c r="I50" s="109"/>
      <c r="J50" s="109"/>
      <c r="K50" s="109"/>
      <c r="L50" s="109">
        <v>3478199.1020288789</v>
      </c>
      <c r="M50" s="109">
        <v>3478199.1020288789</v>
      </c>
      <c r="N50" s="109">
        <v>3478199.1020288789</v>
      </c>
      <c r="O50" s="109">
        <v>3478199.1020288789</v>
      </c>
      <c r="P50" s="109">
        <v>3478199.1020288789</v>
      </c>
      <c r="Q50" s="109">
        <v>3478199.1020288789</v>
      </c>
      <c r="R50" s="109">
        <v>3478199.1020288789</v>
      </c>
      <c r="S50" s="109">
        <v>3478199.1020288789</v>
      </c>
      <c r="T50" s="109">
        <v>3478199.1020288789</v>
      </c>
      <c r="U50" s="109">
        <v>3478199.1020288789</v>
      </c>
      <c r="V50" s="109"/>
      <c r="W50" s="109"/>
      <c r="X50" s="109"/>
      <c r="Y50" s="109"/>
      <c r="Z50" s="109"/>
      <c r="AA50" s="109"/>
      <c r="AB50" s="142"/>
      <c r="AC50" s="152">
        <v>34781991.020288788</v>
      </c>
      <c r="AD50" s="152"/>
    </row>
    <row r="51" spans="1:33" ht="15" x14ac:dyDescent="0.2">
      <c r="A51" s="193">
        <v>49980</v>
      </c>
      <c r="B51" s="202">
        <v>33602030.710785821</v>
      </c>
      <c r="C51" s="94" t="s">
        <v>35</v>
      </c>
      <c r="D51" s="95">
        <v>18</v>
      </c>
      <c r="E51" s="148"/>
      <c r="F51" s="149"/>
      <c r="G51" s="149"/>
      <c r="H51" s="149"/>
      <c r="I51" s="149"/>
      <c r="J51" s="149"/>
      <c r="K51" s="149"/>
      <c r="L51" s="149">
        <v>112006.76903595275</v>
      </c>
      <c r="M51" s="149">
        <v>112006.76903595275</v>
      </c>
      <c r="N51" s="149">
        <v>112006.76903595275</v>
      </c>
      <c r="O51" s="149">
        <v>112006.76903595275</v>
      </c>
      <c r="P51" s="149">
        <v>112006.76903595275</v>
      </c>
      <c r="Q51" s="149">
        <v>112006.76903595275</v>
      </c>
      <c r="R51" s="149">
        <v>112006.76903595275</v>
      </c>
      <c r="S51" s="149">
        <v>112006.76903595275</v>
      </c>
      <c r="T51" s="149">
        <v>112006.76903595275</v>
      </c>
      <c r="U51" s="149">
        <v>112006.76903595275</v>
      </c>
      <c r="V51" s="149"/>
      <c r="W51" s="149"/>
      <c r="X51" s="149"/>
      <c r="Y51" s="149"/>
      <c r="Z51" s="149"/>
      <c r="AA51" s="149"/>
      <c r="AB51" s="149"/>
      <c r="AC51" s="151">
        <v>20161218.426471494</v>
      </c>
      <c r="AF51" s="206" t="s">
        <v>1</v>
      </c>
      <c r="AG51" s="206">
        <v>11</v>
      </c>
    </row>
    <row r="52" spans="1:33" ht="15" x14ac:dyDescent="0.2">
      <c r="A52" s="191"/>
      <c r="B52" s="194"/>
      <c r="C52" s="100" t="s">
        <v>36</v>
      </c>
      <c r="D52" s="101">
        <v>5</v>
      </c>
      <c r="E52" s="145"/>
      <c r="F52" s="146"/>
      <c r="G52" s="146"/>
      <c r="H52" s="146"/>
      <c r="I52" s="146"/>
      <c r="J52" s="146"/>
      <c r="K52" s="146"/>
      <c r="L52" s="146">
        <v>112006.76903595275</v>
      </c>
      <c r="M52" s="146">
        <v>112006.76903595275</v>
      </c>
      <c r="N52" s="146">
        <v>112006.76903595275</v>
      </c>
      <c r="O52" s="146">
        <v>112006.76903595275</v>
      </c>
      <c r="P52" s="146">
        <v>112006.76903595275</v>
      </c>
      <c r="Q52" s="146">
        <v>112006.76903595275</v>
      </c>
      <c r="R52" s="146">
        <v>112006.76903595275</v>
      </c>
      <c r="S52" s="146">
        <v>112006.76903595275</v>
      </c>
      <c r="T52" s="146">
        <v>112006.76903595275</v>
      </c>
      <c r="U52" s="146">
        <v>112006.76903595275</v>
      </c>
      <c r="V52" s="146"/>
      <c r="W52" s="146"/>
      <c r="X52" s="146"/>
      <c r="Y52" s="146"/>
      <c r="Z52" s="146"/>
      <c r="AA52" s="146"/>
      <c r="AB52" s="146"/>
      <c r="AC52" s="152">
        <v>5600338.4517976372</v>
      </c>
      <c r="AF52" s="206" t="s">
        <v>3</v>
      </c>
      <c r="AG52" s="206">
        <v>11</v>
      </c>
    </row>
    <row r="53" spans="1:33" ht="15" x14ac:dyDescent="0.2">
      <c r="A53" s="191"/>
      <c r="B53" s="194"/>
      <c r="C53" s="106" t="s">
        <v>37</v>
      </c>
      <c r="D53" s="107">
        <v>7</v>
      </c>
      <c r="E53" s="143"/>
      <c r="F53" s="143"/>
      <c r="G53" s="143"/>
      <c r="H53" s="143"/>
      <c r="I53" s="143"/>
      <c r="J53" s="143"/>
      <c r="K53" s="143"/>
      <c r="L53" s="143">
        <v>112006.76903595275</v>
      </c>
      <c r="M53" s="143">
        <v>112006.76903595275</v>
      </c>
      <c r="N53" s="143">
        <v>112006.76903595275</v>
      </c>
      <c r="O53" s="143">
        <v>112006.76903595275</v>
      </c>
      <c r="P53" s="143">
        <v>112006.76903595275</v>
      </c>
      <c r="Q53" s="143">
        <v>112006.76903595275</v>
      </c>
      <c r="R53" s="143">
        <v>112006.76903595275</v>
      </c>
      <c r="S53" s="143">
        <v>112006.76903595275</v>
      </c>
      <c r="T53" s="143">
        <v>112006.76903595275</v>
      </c>
      <c r="U53" s="143">
        <v>112006.76903595275</v>
      </c>
      <c r="V53" s="143"/>
      <c r="W53" s="143"/>
      <c r="X53" s="143"/>
      <c r="Y53" s="143"/>
      <c r="Z53" s="143"/>
      <c r="AA53" s="143"/>
      <c r="AB53" s="143"/>
      <c r="AC53" s="153">
        <v>7840473.8325166926</v>
      </c>
      <c r="AF53" s="206" t="s">
        <v>2</v>
      </c>
      <c r="AG53" s="206">
        <v>11</v>
      </c>
    </row>
    <row r="54" spans="1:33" ht="15.75" thickBot="1" x14ac:dyDescent="0.25">
      <c r="A54" s="192"/>
      <c r="B54" s="195"/>
      <c r="C54" s="112" t="s">
        <v>34</v>
      </c>
      <c r="D54" s="113">
        <v>30</v>
      </c>
      <c r="E54" s="109"/>
      <c r="F54" s="109"/>
      <c r="G54" s="109"/>
      <c r="H54" s="109"/>
      <c r="I54" s="109"/>
      <c r="J54" s="109"/>
      <c r="K54" s="109"/>
      <c r="L54" s="109">
        <v>3360203.0710785827</v>
      </c>
      <c r="M54" s="109">
        <v>3360203.0710785827</v>
      </c>
      <c r="N54" s="109">
        <v>3360203.0710785827</v>
      </c>
      <c r="O54" s="109">
        <v>3360203.0710785827</v>
      </c>
      <c r="P54" s="109">
        <v>3360203.0710785827</v>
      </c>
      <c r="Q54" s="109">
        <v>3360203.0710785827</v>
      </c>
      <c r="R54" s="109">
        <v>3360203.0710785827</v>
      </c>
      <c r="S54" s="109">
        <v>3360203.0710785827</v>
      </c>
      <c r="T54" s="109">
        <v>3360203.0710785827</v>
      </c>
      <c r="U54" s="109">
        <v>3360203.0710785827</v>
      </c>
      <c r="V54" s="109"/>
      <c r="W54" s="109"/>
      <c r="X54" s="109"/>
      <c r="Y54" s="109"/>
      <c r="Z54" s="109"/>
      <c r="AA54" s="109"/>
      <c r="AB54" s="142"/>
      <c r="AC54" s="152">
        <v>33602030.710785821</v>
      </c>
      <c r="AD54" s="152"/>
    </row>
    <row r="55" spans="1:33" ht="15" x14ac:dyDescent="0.2">
      <c r="A55" s="193">
        <v>50010</v>
      </c>
      <c r="B55" s="202">
        <v>32902496.363780379</v>
      </c>
      <c r="C55" s="94" t="s">
        <v>35</v>
      </c>
      <c r="D55" s="95">
        <v>21</v>
      </c>
      <c r="E55" s="148"/>
      <c r="F55" s="149"/>
      <c r="G55" s="149"/>
      <c r="H55" s="149"/>
      <c r="I55" s="149"/>
      <c r="J55" s="149"/>
      <c r="K55" s="149"/>
      <c r="L55" s="149">
        <v>106137.08504445282</v>
      </c>
      <c r="M55" s="149">
        <v>106137.08504445282</v>
      </c>
      <c r="N55" s="149">
        <v>106137.08504445282</v>
      </c>
      <c r="O55" s="149">
        <v>106137.08504445282</v>
      </c>
      <c r="P55" s="149">
        <v>106137.08504445282</v>
      </c>
      <c r="Q55" s="149">
        <v>106137.08504445282</v>
      </c>
      <c r="R55" s="149">
        <v>106137.08504445282</v>
      </c>
      <c r="S55" s="149">
        <v>106137.08504445282</v>
      </c>
      <c r="T55" s="149">
        <v>106137.08504445282</v>
      </c>
      <c r="U55" s="149">
        <v>106137.08504445282</v>
      </c>
      <c r="V55" s="149"/>
      <c r="W55" s="149"/>
      <c r="X55" s="149"/>
      <c r="Y55" s="149"/>
      <c r="Z55" s="149"/>
      <c r="AA55" s="149"/>
      <c r="AB55" s="149"/>
      <c r="AC55" s="151">
        <v>22288787.859335095</v>
      </c>
      <c r="AF55" s="206" t="s">
        <v>1</v>
      </c>
      <c r="AG55" s="206">
        <v>12</v>
      </c>
    </row>
    <row r="56" spans="1:33" ht="15" x14ac:dyDescent="0.2">
      <c r="A56" s="191"/>
      <c r="B56" s="194"/>
      <c r="C56" s="100" t="s">
        <v>36</v>
      </c>
      <c r="D56" s="101">
        <v>4</v>
      </c>
      <c r="E56" s="145"/>
      <c r="F56" s="146"/>
      <c r="G56" s="146"/>
      <c r="H56" s="146"/>
      <c r="I56" s="146"/>
      <c r="J56" s="146"/>
      <c r="K56" s="146"/>
      <c r="L56" s="146">
        <v>106137.08504445282</v>
      </c>
      <c r="M56" s="146">
        <v>106137.08504445282</v>
      </c>
      <c r="N56" s="146">
        <v>106137.08504445282</v>
      </c>
      <c r="O56" s="146">
        <v>106137.08504445282</v>
      </c>
      <c r="P56" s="146">
        <v>106137.08504445282</v>
      </c>
      <c r="Q56" s="146">
        <v>106137.08504445282</v>
      </c>
      <c r="R56" s="146">
        <v>106137.08504445282</v>
      </c>
      <c r="S56" s="146">
        <v>106137.08504445282</v>
      </c>
      <c r="T56" s="146">
        <v>106137.08504445282</v>
      </c>
      <c r="U56" s="146">
        <v>106137.08504445282</v>
      </c>
      <c r="V56" s="146"/>
      <c r="W56" s="146"/>
      <c r="X56" s="146"/>
      <c r="Y56" s="146"/>
      <c r="Z56" s="146"/>
      <c r="AA56" s="146"/>
      <c r="AB56" s="146"/>
      <c r="AC56" s="152">
        <v>4245483.4017781131</v>
      </c>
      <c r="AF56" s="206" t="s">
        <v>3</v>
      </c>
      <c r="AG56" s="206">
        <v>12</v>
      </c>
    </row>
    <row r="57" spans="1:33" ht="15" x14ac:dyDescent="0.2">
      <c r="A57" s="191"/>
      <c r="B57" s="194"/>
      <c r="C57" s="106" t="s">
        <v>37</v>
      </c>
      <c r="D57" s="107">
        <v>6</v>
      </c>
      <c r="E57" s="143"/>
      <c r="F57" s="143"/>
      <c r="G57" s="143"/>
      <c r="H57" s="143"/>
      <c r="I57" s="143"/>
      <c r="J57" s="143"/>
      <c r="K57" s="143"/>
      <c r="L57" s="143">
        <v>106137.08504445282</v>
      </c>
      <c r="M57" s="143">
        <v>106137.08504445282</v>
      </c>
      <c r="N57" s="143">
        <v>106137.08504445282</v>
      </c>
      <c r="O57" s="143">
        <v>106137.08504445282</v>
      </c>
      <c r="P57" s="143">
        <v>106137.08504445282</v>
      </c>
      <c r="Q57" s="143">
        <v>106137.08504445282</v>
      </c>
      <c r="R57" s="143">
        <v>106137.08504445282</v>
      </c>
      <c r="S57" s="143">
        <v>106137.08504445282</v>
      </c>
      <c r="T57" s="143">
        <v>106137.08504445282</v>
      </c>
      <c r="U57" s="143">
        <v>106137.08504445282</v>
      </c>
      <c r="V57" s="143"/>
      <c r="W57" s="143"/>
      <c r="X57" s="143"/>
      <c r="Y57" s="143"/>
      <c r="Z57" s="143"/>
      <c r="AA57" s="143"/>
      <c r="AB57" s="143"/>
      <c r="AC57" s="153">
        <v>6368225.1026671696</v>
      </c>
      <c r="AF57" s="206" t="s">
        <v>2</v>
      </c>
      <c r="AG57" s="206">
        <v>12</v>
      </c>
    </row>
    <row r="58" spans="1:33" ht="15.75" thickBot="1" x14ac:dyDescent="0.25">
      <c r="A58" s="192"/>
      <c r="B58" s="195"/>
      <c r="C58" s="112" t="s">
        <v>34</v>
      </c>
      <c r="D58" s="113">
        <v>31</v>
      </c>
      <c r="E58" s="109"/>
      <c r="F58" s="109"/>
      <c r="G58" s="109"/>
      <c r="H58" s="109"/>
      <c r="I58" s="109"/>
      <c r="J58" s="109"/>
      <c r="K58" s="109"/>
      <c r="L58" s="109">
        <v>3290249.6363780373</v>
      </c>
      <c r="M58" s="109">
        <v>3290249.6363780373</v>
      </c>
      <c r="N58" s="109">
        <v>3290249.6363780373</v>
      </c>
      <c r="O58" s="109">
        <v>3290249.6363780373</v>
      </c>
      <c r="P58" s="109">
        <v>3290249.6363780373</v>
      </c>
      <c r="Q58" s="109">
        <v>3290249.6363780373</v>
      </c>
      <c r="R58" s="109">
        <v>3290249.6363780373</v>
      </c>
      <c r="S58" s="109">
        <v>3290249.6363780373</v>
      </c>
      <c r="T58" s="109">
        <v>3290249.6363780373</v>
      </c>
      <c r="U58" s="109">
        <v>3290249.6363780373</v>
      </c>
      <c r="V58" s="109"/>
      <c r="W58" s="109"/>
      <c r="X58" s="109"/>
      <c r="Y58" s="109"/>
      <c r="Z58" s="109"/>
      <c r="AA58" s="109"/>
      <c r="AB58" s="142"/>
      <c r="AC58" s="152">
        <v>32902496.363780379</v>
      </c>
      <c r="AD58" s="152"/>
    </row>
    <row r="59" spans="1:33" s="37" customFormat="1" x14ac:dyDescent="0.2">
      <c r="AD59" s="209"/>
    </row>
    <row r="60" spans="1:33" s="37" customFormat="1" ht="15.75" x14ac:dyDescent="0.2">
      <c r="B60" s="38" t="s">
        <v>44</v>
      </c>
      <c r="Z60" s="210"/>
      <c r="AA60" s="210"/>
      <c r="AB60" s="210"/>
    </row>
    <row r="61" spans="1:33" s="37" customFormat="1" ht="18" x14ac:dyDescent="0.25">
      <c r="B61" s="38" t="s">
        <v>51</v>
      </c>
      <c r="Z61" s="7" t="s">
        <v>58</v>
      </c>
    </row>
  </sheetData>
  <mergeCells count="26">
    <mergeCell ref="A55:A58"/>
    <mergeCell ref="B55:B58"/>
    <mergeCell ref="A43:A46"/>
    <mergeCell ref="B43:B46"/>
    <mergeCell ref="A47:A50"/>
    <mergeCell ref="B47:B50"/>
    <mergeCell ref="A51:A54"/>
    <mergeCell ref="B51:B54"/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D2:E2"/>
    <mergeCell ref="C9:D9"/>
    <mergeCell ref="A11:A14"/>
    <mergeCell ref="B11:B14"/>
    <mergeCell ref="A15:A18"/>
    <mergeCell ref="B15:B18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A1901-F030-424F-A23C-DA9CAB774153}">
  <sheetPr>
    <tabColor theme="3" tint="0.39997558519241921"/>
    <pageSetUpPr fitToPage="1"/>
  </sheetPr>
  <dimension ref="A1:AG61"/>
  <sheetViews>
    <sheetView showGridLines="0" zoomScale="90" workbookViewId="0">
      <pane xSplit="4" ySplit="10" topLeftCell="Q11" activePane="bottomRight" state="frozen"/>
      <selection activeCell="E24" sqref="E24"/>
      <selection pane="topRight" activeCell="E24" sqref="E24"/>
      <selection pane="bottomLeft" activeCell="E24" sqref="E24"/>
      <selection pane="bottomRight" activeCell="E24" sqref="E24"/>
    </sheetView>
  </sheetViews>
  <sheetFormatPr baseColWidth="10" defaultColWidth="0" defaultRowHeight="12.75" x14ac:dyDescent="0.2"/>
  <cols>
    <col min="1" max="1" width="8.28515625" style="206" customWidth="1"/>
    <col min="2" max="2" width="15.5703125" style="206" customWidth="1"/>
    <col min="3" max="4" width="13.28515625" style="206" customWidth="1"/>
    <col min="5" max="11" width="14.42578125" style="206" hidden="1" customWidth="1"/>
    <col min="12" max="21" width="14.42578125" style="206" bestFit="1" customWidth="1"/>
    <col min="22" max="25" width="14.42578125" style="206" hidden="1" customWidth="1"/>
    <col min="26" max="26" width="18" style="206" hidden="1" customWidth="1"/>
    <col min="27" max="28" width="14.42578125" style="206" hidden="1" customWidth="1"/>
    <col min="29" max="29" width="17.7109375" style="206" customWidth="1"/>
    <col min="30" max="30" width="22.42578125" style="206" customWidth="1"/>
    <col min="31" max="31" width="3.42578125" style="206" hidden="1" customWidth="1"/>
    <col min="32" max="32" width="5.28515625" style="206" hidden="1" customWidth="1"/>
    <col min="33" max="33" width="9.85546875" style="206" hidden="1" customWidth="1"/>
    <col min="34" max="16384" width="3.42578125" style="206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">
        <v>129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207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>
        <v>2037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208" customFormat="1" ht="32.25" thickBot="1" x14ac:dyDescent="0.25">
      <c r="A10" s="3" t="s">
        <v>113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50041</v>
      </c>
      <c r="B11" s="211">
        <v>56781900.117693812</v>
      </c>
      <c r="C11" s="94" t="s">
        <v>35</v>
      </c>
      <c r="D11" s="95">
        <v>20</v>
      </c>
      <c r="E11" s="148"/>
      <c r="F11" s="149"/>
      <c r="G11" s="149"/>
      <c r="H11" s="149"/>
      <c r="I11" s="149"/>
      <c r="J11" s="149"/>
      <c r="K11" s="149"/>
      <c r="L11" s="149">
        <v>183167.41973449616</v>
      </c>
      <c r="M11" s="149">
        <v>183167.41973449616</v>
      </c>
      <c r="N11" s="149">
        <v>183167.41973449616</v>
      </c>
      <c r="O11" s="149">
        <v>183167.41973449616</v>
      </c>
      <c r="P11" s="149">
        <v>183167.41973449616</v>
      </c>
      <c r="Q11" s="149">
        <v>183167.41973449616</v>
      </c>
      <c r="R11" s="149">
        <v>183167.41973449616</v>
      </c>
      <c r="S11" s="149">
        <v>183167.41973449616</v>
      </c>
      <c r="T11" s="149">
        <v>183167.41973449616</v>
      </c>
      <c r="U11" s="149">
        <v>183167.41973449616</v>
      </c>
      <c r="V11" s="149"/>
      <c r="W11" s="149"/>
      <c r="X11" s="149"/>
      <c r="Y11" s="149"/>
      <c r="Z11" s="149"/>
      <c r="AA11" s="149"/>
      <c r="AB11" s="149"/>
      <c r="AC11" s="151">
        <v>36633483.946899235</v>
      </c>
      <c r="AF11" s="206" t="s">
        <v>1</v>
      </c>
      <c r="AG11" s="206">
        <v>1</v>
      </c>
    </row>
    <row r="12" spans="1:33" ht="15" x14ac:dyDescent="0.2">
      <c r="A12" s="191"/>
      <c r="B12" s="204"/>
      <c r="C12" s="100" t="s">
        <v>36</v>
      </c>
      <c r="D12" s="101">
        <v>5</v>
      </c>
      <c r="E12" s="145"/>
      <c r="F12" s="146"/>
      <c r="G12" s="146"/>
      <c r="H12" s="146"/>
      <c r="I12" s="146"/>
      <c r="J12" s="146"/>
      <c r="K12" s="146"/>
      <c r="L12" s="146">
        <v>183167.41973449616</v>
      </c>
      <c r="M12" s="146">
        <v>183167.41973449616</v>
      </c>
      <c r="N12" s="146">
        <v>183167.41973449616</v>
      </c>
      <c r="O12" s="146">
        <v>183167.41973449616</v>
      </c>
      <c r="P12" s="146">
        <v>183167.41973449616</v>
      </c>
      <c r="Q12" s="146">
        <v>183167.41973449616</v>
      </c>
      <c r="R12" s="146">
        <v>183167.41973449616</v>
      </c>
      <c r="S12" s="146">
        <v>183167.41973449616</v>
      </c>
      <c r="T12" s="146">
        <v>183167.41973449616</v>
      </c>
      <c r="U12" s="146">
        <v>183167.41973449616</v>
      </c>
      <c r="V12" s="146"/>
      <c r="W12" s="146"/>
      <c r="X12" s="146"/>
      <c r="Y12" s="146"/>
      <c r="Z12" s="146"/>
      <c r="AA12" s="146"/>
      <c r="AB12" s="146"/>
      <c r="AC12" s="152">
        <v>9158370.9867248088</v>
      </c>
      <c r="AF12" s="206" t="s">
        <v>3</v>
      </c>
      <c r="AG12" s="206">
        <v>1</v>
      </c>
    </row>
    <row r="13" spans="1:33" ht="15" x14ac:dyDescent="0.2">
      <c r="A13" s="191"/>
      <c r="B13" s="204"/>
      <c r="C13" s="106" t="s">
        <v>37</v>
      </c>
      <c r="D13" s="107">
        <v>6</v>
      </c>
      <c r="E13" s="143"/>
      <c r="F13" s="143"/>
      <c r="G13" s="143"/>
      <c r="H13" s="143"/>
      <c r="I13" s="143"/>
      <c r="J13" s="143"/>
      <c r="K13" s="143"/>
      <c r="L13" s="143">
        <v>183167.41973449616</v>
      </c>
      <c r="M13" s="143">
        <v>183167.41973449616</v>
      </c>
      <c r="N13" s="143">
        <v>183167.41973449616</v>
      </c>
      <c r="O13" s="143">
        <v>183167.41973449616</v>
      </c>
      <c r="P13" s="143">
        <v>183167.41973449616</v>
      </c>
      <c r="Q13" s="143">
        <v>183167.41973449616</v>
      </c>
      <c r="R13" s="143">
        <v>183167.41973449616</v>
      </c>
      <c r="S13" s="143">
        <v>183167.41973449616</v>
      </c>
      <c r="T13" s="143">
        <v>183167.41973449616</v>
      </c>
      <c r="U13" s="143">
        <v>183167.41973449616</v>
      </c>
      <c r="V13" s="143"/>
      <c r="W13" s="143"/>
      <c r="X13" s="143"/>
      <c r="Y13" s="143"/>
      <c r="Z13" s="143"/>
      <c r="AA13" s="143"/>
      <c r="AB13" s="143"/>
      <c r="AC13" s="153">
        <v>10990045.184069769</v>
      </c>
      <c r="AF13" s="206" t="s">
        <v>2</v>
      </c>
      <c r="AG13" s="206">
        <v>1</v>
      </c>
    </row>
    <row r="14" spans="1:33" ht="15.75" thickBot="1" x14ac:dyDescent="0.25">
      <c r="A14" s="192"/>
      <c r="B14" s="205"/>
      <c r="C14" s="122" t="s">
        <v>34</v>
      </c>
      <c r="D14" s="123">
        <v>31</v>
      </c>
      <c r="E14" s="109"/>
      <c r="F14" s="109"/>
      <c r="G14" s="109"/>
      <c r="H14" s="109"/>
      <c r="I14" s="109"/>
      <c r="J14" s="109"/>
      <c r="K14" s="109"/>
      <c r="L14" s="109">
        <v>5678190.0117693814</v>
      </c>
      <c r="M14" s="109">
        <v>5678190.0117693814</v>
      </c>
      <c r="N14" s="109">
        <v>5678190.0117693814</v>
      </c>
      <c r="O14" s="109">
        <v>5678190.0117693814</v>
      </c>
      <c r="P14" s="109">
        <v>5678190.0117693814</v>
      </c>
      <c r="Q14" s="109">
        <v>5678190.0117693814</v>
      </c>
      <c r="R14" s="109">
        <v>5678190.0117693814</v>
      </c>
      <c r="S14" s="109">
        <v>5678190.0117693814</v>
      </c>
      <c r="T14" s="109">
        <v>5678190.0117693814</v>
      </c>
      <c r="U14" s="109">
        <v>5678190.0117693814</v>
      </c>
      <c r="V14" s="109"/>
      <c r="W14" s="109"/>
      <c r="X14" s="109"/>
      <c r="Y14" s="109"/>
      <c r="Z14" s="109"/>
      <c r="AA14" s="109"/>
      <c r="AB14" s="142"/>
      <c r="AC14" s="152">
        <v>56781900.117693812</v>
      </c>
      <c r="AD14" s="152"/>
    </row>
    <row r="15" spans="1:33" ht="15" x14ac:dyDescent="0.2">
      <c r="A15" s="191">
        <v>50072</v>
      </c>
      <c r="B15" s="211">
        <v>56643748.041254088</v>
      </c>
      <c r="C15" s="94" t="s">
        <v>35</v>
      </c>
      <c r="D15" s="95">
        <v>20</v>
      </c>
      <c r="E15" s="148"/>
      <c r="F15" s="149"/>
      <c r="G15" s="149"/>
      <c r="H15" s="149"/>
      <c r="I15" s="149"/>
      <c r="J15" s="149"/>
      <c r="K15" s="149"/>
      <c r="L15" s="149">
        <v>202299.10014733605</v>
      </c>
      <c r="M15" s="149">
        <v>202299.10014733605</v>
      </c>
      <c r="N15" s="149">
        <v>202299.10014733605</v>
      </c>
      <c r="O15" s="149">
        <v>202299.10014733605</v>
      </c>
      <c r="P15" s="149">
        <v>202299.10014733605</v>
      </c>
      <c r="Q15" s="149">
        <v>202299.10014733605</v>
      </c>
      <c r="R15" s="149">
        <v>202299.10014733605</v>
      </c>
      <c r="S15" s="149">
        <v>202299.10014733605</v>
      </c>
      <c r="T15" s="149">
        <v>202299.10014733605</v>
      </c>
      <c r="U15" s="149">
        <v>202299.10014733605</v>
      </c>
      <c r="V15" s="149"/>
      <c r="W15" s="149"/>
      <c r="X15" s="149"/>
      <c r="Y15" s="149"/>
      <c r="Z15" s="149"/>
      <c r="AA15" s="149"/>
      <c r="AB15" s="149"/>
      <c r="AC15" s="151">
        <v>40459820.02946721</v>
      </c>
      <c r="AF15" s="206" t="s">
        <v>1</v>
      </c>
      <c r="AG15" s="206">
        <v>2</v>
      </c>
    </row>
    <row r="16" spans="1:33" ht="15" x14ac:dyDescent="0.2">
      <c r="A16" s="191"/>
      <c r="B16" s="204"/>
      <c r="C16" s="100" t="s">
        <v>36</v>
      </c>
      <c r="D16" s="101">
        <v>4</v>
      </c>
      <c r="E16" s="145"/>
      <c r="F16" s="146"/>
      <c r="G16" s="146"/>
      <c r="H16" s="146"/>
      <c r="I16" s="146"/>
      <c r="J16" s="146"/>
      <c r="K16" s="146"/>
      <c r="L16" s="146">
        <v>202299.10014733605</v>
      </c>
      <c r="M16" s="146">
        <v>202299.10014733605</v>
      </c>
      <c r="N16" s="146">
        <v>202299.10014733605</v>
      </c>
      <c r="O16" s="146">
        <v>202299.10014733605</v>
      </c>
      <c r="P16" s="146">
        <v>202299.10014733605</v>
      </c>
      <c r="Q16" s="146">
        <v>202299.10014733605</v>
      </c>
      <c r="R16" s="146">
        <v>202299.10014733605</v>
      </c>
      <c r="S16" s="146">
        <v>202299.10014733605</v>
      </c>
      <c r="T16" s="146">
        <v>202299.10014733605</v>
      </c>
      <c r="U16" s="146">
        <v>202299.10014733605</v>
      </c>
      <c r="V16" s="146"/>
      <c r="W16" s="146"/>
      <c r="X16" s="146"/>
      <c r="Y16" s="146"/>
      <c r="Z16" s="146"/>
      <c r="AA16" s="146"/>
      <c r="AB16" s="146"/>
      <c r="AC16" s="152">
        <v>8091964.0058934418</v>
      </c>
      <c r="AF16" s="206" t="s">
        <v>3</v>
      </c>
      <c r="AG16" s="206">
        <v>2</v>
      </c>
    </row>
    <row r="17" spans="1:33" ht="15" x14ac:dyDescent="0.2">
      <c r="A17" s="191"/>
      <c r="B17" s="204"/>
      <c r="C17" s="106" t="s">
        <v>37</v>
      </c>
      <c r="D17" s="107">
        <v>4</v>
      </c>
      <c r="E17" s="143"/>
      <c r="F17" s="143"/>
      <c r="G17" s="143"/>
      <c r="H17" s="143"/>
      <c r="I17" s="143"/>
      <c r="J17" s="143"/>
      <c r="K17" s="143"/>
      <c r="L17" s="143">
        <v>202299.10014733605</v>
      </c>
      <c r="M17" s="143">
        <v>202299.10014733605</v>
      </c>
      <c r="N17" s="143">
        <v>202299.10014733605</v>
      </c>
      <c r="O17" s="143">
        <v>202299.10014733605</v>
      </c>
      <c r="P17" s="143">
        <v>202299.10014733605</v>
      </c>
      <c r="Q17" s="143">
        <v>202299.10014733605</v>
      </c>
      <c r="R17" s="143">
        <v>202299.10014733605</v>
      </c>
      <c r="S17" s="143">
        <v>202299.10014733605</v>
      </c>
      <c r="T17" s="143">
        <v>202299.10014733605</v>
      </c>
      <c r="U17" s="143">
        <v>202299.10014733605</v>
      </c>
      <c r="V17" s="143"/>
      <c r="W17" s="143"/>
      <c r="X17" s="143"/>
      <c r="Y17" s="143"/>
      <c r="Z17" s="143"/>
      <c r="AA17" s="143"/>
      <c r="AB17" s="143"/>
      <c r="AC17" s="153">
        <v>8091964.0058934418</v>
      </c>
      <c r="AF17" s="206" t="s">
        <v>2</v>
      </c>
      <c r="AG17" s="206">
        <v>2</v>
      </c>
    </row>
    <row r="18" spans="1:33" ht="15.75" thickBot="1" x14ac:dyDescent="0.25">
      <c r="A18" s="192"/>
      <c r="B18" s="205"/>
      <c r="C18" s="112" t="s">
        <v>34</v>
      </c>
      <c r="D18" s="113">
        <v>28</v>
      </c>
      <c r="E18" s="109"/>
      <c r="F18" s="109"/>
      <c r="G18" s="109"/>
      <c r="H18" s="109"/>
      <c r="I18" s="109"/>
      <c r="J18" s="109"/>
      <c r="K18" s="109"/>
      <c r="L18" s="109">
        <v>5664374.8041254096</v>
      </c>
      <c r="M18" s="109">
        <v>5664374.8041254096</v>
      </c>
      <c r="N18" s="109">
        <v>5664374.8041254096</v>
      </c>
      <c r="O18" s="109">
        <v>5664374.8041254096</v>
      </c>
      <c r="P18" s="109">
        <v>5664374.8041254096</v>
      </c>
      <c r="Q18" s="109">
        <v>5664374.8041254096</v>
      </c>
      <c r="R18" s="109">
        <v>5664374.8041254096</v>
      </c>
      <c r="S18" s="109">
        <v>5664374.8041254096</v>
      </c>
      <c r="T18" s="109">
        <v>5664374.8041254096</v>
      </c>
      <c r="U18" s="109">
        <v>5664374.8041254096</v>
      </c>
      <c r="V18" s="109"/>
      <c r="W18" s="109"/>
      <c r="X18" s="109"/>
      <c r="Y18" s="109"/>
      <c r="Z18" s="109"/>
      <c r="AA18" s="109"/>
      <c r="AB18" s="142"/>
      <c r="AC18" s="152">
        <v>56643748.041254088</v>
      </c>
      <c r="AD18" s="152"/>
    </row>
    <row r="19" spans="1:33" ht="15" x14ac:dyDescent="0.2">
      <c r="A19" s="193">
        <v>50100</v>
      </c>
      <c r="B19" s="211">
        <v>59524142.217514381</v>
      </c>
      <c r="C19" s="94" t="s">
        <v>35</v>
      </c>
      <c r="D19" s="95">
        <v>21</v>
      </c>
      <c r="E19" s="148"/>
      <c r="F19" s="149"/>
      <c r="G19" s="149"/>
      <c r="H19" s="149"/>
      <c r="I19" s="149"/>
      <c r="J19" s="149"/>
      <c r="K19" s="149"/>
      <c r="L19" s="149">
        <v>192013.36199198186</v>
      </c>
      <c r="M19" s="149">
        <v>192013.36199198186</v>
      </c>
      <c r="N19" s="149">
        <v>192013.36199198186</v>
      </c>
      <c r="O19" s="149">
        <v>192013.36199198186</v>
      </c>
      <c r="P19" s="149">
        <v>192013.36199198186</v>
      </c>
      <c r="Q19" s="149">
        <v>192013.36199198186</v>
      </c>
      <c r="R19" s="149">
        <v>192013.36199198186</v>
      </c>
      <c r="S19" s="149">
        <v>192013.36199198186</v>
      </c>
      <c r="T19" s="149">
        <v>192013.36199198186</v>
      </c>
      <c r="U19" s="149">
        <v>192013.36199198186</v>
      </c>
      <c r="V19" s="149"/>
      <c r="W19" s="149"/>
      <c r="X19" s="149"/>
      <c r="Y19" s="149"/>
      <c r="Z19" s="149"/>
      <c r="AA19" s="149"/>
      <c r="AB19" s="149"/>
      <c r="AC19" s="151">
        <v>40322806.018316194</v>
      </c>
      <c r="AF19" s="206" t="s">
        <v>1</v>
      </c>
      <c r="AG19" s="206">
        <v>3</v>
      </c>
    </row>
    <row r="20" spans="1:33" ht="15" x14ac:dyDescent="0.2">
      <c r="A20" s="191"/>
      <c r="B20" s="204"/>
      <c r="C20" s="100" t="s">
        <v>36</v>
      </c>
      <c r="D20" s="101">
        <v>4</v>
      </c>
      <c r="E20" s="145"/>
      <c r="F20" s="146"/>
      <c r="G20" s="146"/>
      <c r="H20" s="146"/>
      <c r="I20" s="146"/>
      <c r="J20" s="146"/>
      <c r="K20" s="146"/>
      <c r="L20" s="146">
        <v>192013.36199198186</v>
      </c>
      <c r="M20" s="146">
        <v>192013.36199198186</v>
      </c>
      <c r="N20" s="146">
        <v>192013.36199198186</v>
      </c>
      <c r="O20" s="146">
        <v>192013.36199198186</v>
      </c>
      <c r="P20" s="146">
        <v>192013.36199198186</v>
      </c>
      <c r="Q20" s="146">
        <v>192013.36199198186</v>
      </c>
      <c r="R20" s="146">
        <v>192013.36199198186</v>
      </c>
      <c r="S20" s="146">
        <v>192013.36199198186</v>
      </c>
      <c r="T20" s="146">
        <v>192013.36199198186</v>
      </c>
      <c r="U20" s="146">
        <v>192013.36199198186</v>
      </c>
      <c r="V20" s="146"/>
      <c r="W20" s="146"/>
      <c r="X20" s="146"/>
      <c r="Y20" s="146"/>
      <c r="Z20" s="146"/>
      <c r="AA20" s="146"/>
      <c r="AB20" s="146"/>
      <c r="AC20" s="152">
        <v>7680534.4796792753</v>
      </c>
      <c r="AF20" s="206" t="s">
        <v>3</v>
      </c>
      <c r="AG20" s="206">
        <v>3</v>
      </c>
    </row>
    <row r="21" spans="1:33" ht="15" x14ac:dyDescent="0.2">
      <c r="A21" s="191"/>
      <c r="B21" s="204"/>
      <c r="C21" s="106" t="s">
        <v>37</v>
      </c>
      <c r="D21" s="107">
        <v>6</v>
      </c>
      <c r="E21" s="143"/>
      <c r="F21" s="143"/>
      <c r="G21" s="143"/>
      <c r="H21" s="143"/>
      <c r="I21" s="143"/>
      <c r="J21" s="143"/>
      <c r="K21" s="143"/>
      <c r="L21" s="143">
        <v>192013.36199198186</v>
      </c>
      <c r="M21" s="143">
        <v>192013.36199198186</v>
      </c>
      <c r="N21" s="143">
        <v>192013.36199198186</v>
      </c>
      <c r="O21" s="143">
        <v>192013.36199198186</v>
      </c>
      <c r="P21" s="143">
        <v>192013.36199198186</v>
      </c>
      <c r="Q21" s="143">
        <v>192013.36199198186</v>
      </c>
      <c r="R21" s="143">
        <v>192013.36199198186</v>
      </c>
      <c r="S21" s="143">
        <v>192013.36199198186</v>
      </c>
      <c r="T21" s="143">
        <v>192013.36199198186</v>
      </c>
      <c r="U21" s="143">
        <v>192013.36199198186</v>
      </c>
      <c r="V21" s="143"/>
      <c r="W21" s="143"/>
      <c r="X21" s="143"/>
      <c r="Y21" s="143"/>
      <c r="Z21" s="143"/>
      <c r="AA21" s="143"/>
      <c r="AB21" s="143"/>
      <c r="AC21" s="153">
        <v>11520801.719518913</v>
      </c>
      <c r="AF21" s="206" t="s">
        <v>2</v>
      </c>
      <c r="AG21" s="206">
        <v>3</v>
      </c>
    </row>
    <row r="22" spans="1:33" ht="15.75" thickBot="1" x14ac:dyDescent="0.25">
      <c r="A22" s="192"/>
      <c r="B22" s="205"/>
      <c r="C22" s="112" t="s">
        <v>34</v>
      </c>
      <c r="D22" s="113">
        <v>31</v>
      </c>
      <c r="E22" s="109"/>
      <c r="F22" s="109"/>
      <c r="G22" s="109"/>
      <c r="H22" s="109"/>
      <c r="I22" s="109"/>
      <c r="J22" s="109"/>
      <c r="K22" s="109"/>
      <c r="L22" s="109">
        <v>5952414.2217514375</v>
      </c>
      <c r="M22" s="109">
        <v>5952414.2217514375</v>
      </c>
      <c r="N22" s="109">
        <v>5952414.2217514375</v>
      </c>
      <c r="O22" s="109">
        <v>5952414.2217514375</v>
      </c>
      <c r="P22" s="109">
        <v>5952414.2217514375</v>
      </c>
      <c r="Q22" s="109">
        <v>5952414.2217514375</v>
      </c>
      <c r="R22" s="109">
        <v>5952414.2217514375</v>
      </c>
      <c r="S22" s="109">
        <v>5952414.2217514375</v>
      </c>
      <c r="T22" s="109">
        <v>5952414.2217514375</v>
      </c>
      <c r="U22" s="109">
        <v>5952414.2217514375</v>
      </c>
      <c r="V22" s="109"/>
      <c r="W22" s="109"/>
      <c r="X22" s="109"/>
      <c r="Y22" s="109"/>
      <c r="Z22" s="109"/>
      <c r="AA22" s="109"/>
      <c r="AB22" s="142"/>
      <c r="AC22" s="152">
        <v>59524142.217514381</v>
      </c>
      <c r="AD22" s="152"/>
    </row>
    <row r="23" spans="1:33" ht="15" x14ac:dyDescent="0.2">
      <c r="A23" s="193">
        <v>50131</v>
      </c>
      <c r="B23" s="211">
        <v>56907252.530352801</v>
      </c>
      <c r="C23" s="94" t="s">
        <v>35</v>
      </c>
      <c r="D23" s="95">
        <v>20</v>
      </c>
      <c r="E23" s="148"/>
      <c r="F23" s="149"/>
      <c r="G23" s="149"/>
      <c r="H23" s="149"/>
      <c r="I23" s="149"/>
      <c r="J23" s="149"/>
      <c r="K23" s="149"/>
      <c r="L23" s="149">
        <v>189690.84176784265</v>
      </c>
      <c r="M23" s="149">
        <v>189690.84176784265</v>
      </c>
      <c r="N23" s="149">
        <v>189690.84176784265</v>
      </c>
      <c r="O23" s="149">
        <v>189690.84176784265</v>
      </c>
      <c r="P23" s="149">
        <v>189690.84176784265</v>
      </c>
      <c r="Q23" s="149">
        <v>189690.84176784265</v>
      </c>
      <c r="R23" s="149">
        <v>189690.84176784265</v>
      </c>
      <c r="S23" s="149">
        <v>189690.84176784265</v>
      </c>
      <c r="T23" s="149">
        <v>189690.84176784265</v>
      </c>
      <c r="U23" s="149">
        <v>189690.84176784265</v>
      </c>
      <c r="V23" s="149"/>
      <c r="W23" s="149"/>
      <c r="X23" s="149"/>
      <c r="Y23" s="149"/>
      <c r="Z23" s="149"/>
      <c r="AA23" s="149"/>
      <c r="AB23" s="149"/>
      <c r="AC23" s="151">
        <v>37938168.353568532</v>
      </c>
      <c r="AF23" s="206" t="s">
        <v>1</v>
      </c>
      <c r="AG23" s="206">
        <v>4</v>
      </c>
    </row>
    <row r="24" spans="1:33" ht="15" x14ac:dyDescent="0.2">
      <c r="A24" s="191"/>
      <c r="B24" s="204"/>
      <c r="C24" s="100" t="s">
        <v>36</v>
      </c>
      <c r="D24" s="101">
        <v>4</v>
      </c>
      <c r="E24" s="145"/>
      <c r="F24" s="146"/>
      <c r="G24" s="146"/>
      <c r="H24" s="146"/>
      <c r="I24" s="146"/>
      <c r="J24" s="146"/>
      <c r="K24" s="146"/>
      <c r="L24" s="146">
        <v>189690.84176784265</v>
      </c>
      <c r="M24" s="146">
        <v>189690.84176784265</v>
      </c>
      <c r="N24" s="146">
        <v>189690.84176784265</v>
      </c>
      <c r="O24" s="146">
        <v>189690.84176784265</v>
      </c>
      <c r="P24" s="146">
        <v>189690.84176784265</v>
      </c>
      <c r="Q24" s="146">
        <v>189690.84176784265</v>
      </c>
      <c r="R24" s="146">
        <v>189690.84176784265</v>
      </c>
      <c r="S24" s="146">
        <v>189690.84176784265</v>
      </c>
      <c r="T24" s="146">
        <v>189690.84176784265</v>
      </c>
      <c r="U24" s="146">
        <v>189690.84176784265</v>
      </c>
      <c r="V24" s="146"/>
      <c r="W24" s="146"/>
      <c r="X24" s="146"/>
      <c r="Y24" s="146"/>
      <c r="Z24" s="146"/>
      <c r="AA24" s="146"/>
      <c r="AB24" s="146"/>
      <c r="AC24" s="152">
        <v>7587633.6707137059</v>
      </c>
      <c r="AF24" s="206" t="s">
        <v>3</v>
      </c>
      <c r="AG24" s="206">
        <v>4</v>
      </c>
    </row>
    <row r="25" spans="1:33" ht="15" x14ac:dyDescent="0.2">
      <c r="A25" s="191"/>
      <c r="B25" s="204"/>
      <c r="C25" s="106" t="s">
        <v>37</v>
      </c>
      <c r="D25" s="107">
        <v>6</v>
      </c>
      <c r="E25" s="143"/>
      <c r="F25" s="143"/>
      <c r="G25" s="143"/>
      <c r="H25" s="143"/>
      <c r="I25" s="143"/>
      <c r="J25" s="143"/>
      <c r="K25" s="143"/>
      <c r="L25" s="143">
        <v>189690.84176784265</v>
      </c>
      <c r="M25" s="143">
        <v>189690.84176784265</v>
      </c>
      <c r="N25" s="143">
        <v>189690.84176784265</v>
      </c>
      <c r="O25" s="143">
        <v>189690.84176784265</v>
      </c>
      <c r="P25" s="143">
        <v>189690.84176784265</v>
      </c>
      <c r="Q25" s="143">
        <v>189690.84176784265</v>
      </c>
      <c r="R25" s="143">
        <v>189690.84176784265</v>
      </c>
      <c r="S25" s="143">
        <v>189690.84176784265</v>
      </c>
      <c r="T25" s="143">
        <v>189690.84176784265</v>
      </c>
      <c r="U25" s="143">
        <v>189690.84176784265</v>
      </c>
      <c r="V25" s="143"/>
      <c r="W25" s="143"/>
      <c r="X25" s="143"/>
      <c r="Y25" s="143"/>
      <c r="Z25" s="143"/>
      <c r="AA25" s="143"/>
      <c r="AB25" s="143"/>
      <c r="AC25" s="153">
        <v>11381450.506070558</v>
      </c>
      <c r="AF25" s="206" t="s">
        <v>2</v>
      </c>
      <c r="AG25" s="206">
        <v>4</v>
      </c>
    </row>
    <row r="26" spans="1:33" ht="15.75" thickBot="1" x14ac:dyDescent="0.25">
      <c r="A26" s="192"/>
      <c r="B26" s="205"/>
      <c r="C26" s="112" t="s">
        <v>34</v>
      </c>
      <c r="D26" s="113">
        <v>30</v>
      </c>
      <c r="E26" s="109"/>
      <c r="F26" s="109"/>
      <c r="G26" s="109"/>
      <c r="H26" s="109"/>
      <c r="I26" s="109"/>
      <c r="J26" s="109"/>
      <c r="K26" s="109"/>
      <c r="L26" s="109">
        <v>5690725.253035279</v>
      </c>
      <c r="M26" s="109">
        <v>5690725.253035279</v>
      </c>
      <c r="N26" s="109">
        <v>5690725.253035279</v>
      </c>
      <c r="O26" s="109">
        <v>5690725.253035279</v>
      </c>
      <c r="P26" s="109">
        <v>5690725.253035279</v>
      </c>
      <c r="Q26" s="109">
        <v>5690725.253035279</v>
      </c>
      <c r="R26" s="109">
        <v>5690725.253035279</v>
      </c>
      <c r="S26" s="109">
        <v>5690725.253035279</v>
      </c>
      <c r="T26" s="109">
        <v>5690725.253035279</v>
      </c>
      <c r="U26" s="109">
        <v>5690725.253035279</v>
      </c>
      <c r="V26" s="109"/>
      <c r="W26" s="109"/>
      <c r="X26" s="109"/>
      <c r="Y26" s="109"/>
      <c r="Z26" s="109"/>
      <c r="AA26" s="109"/>
      <c r="AB26" s="142"/>
      <c r="AC26" s="152">
        <v>56907252.530352801</v>
      </c>
      <c r="AD26" s="152"/>
    </row>
    <row r="27" spans="1:33" ht="15" x14ac:dyDescent="0.2">
      <c r="A27" s="193">
        <v>50161</v>
      </c>
      <c r="B27" s="211">
        <v>59001555.695298225</v>
      </c>
      <c r="C27" s="94" t="s">
        <v>35</v>
      </c>
      <c r="D27" s="95">
        <v>19</v>
      </c>
      <c r="E27" s="148"/>
      <c r="F27" s="149"/>
      <c r="G27" s="149"/>
      <c r="H27" s="149"/>
      <c r="I27" s="149"/>
      <c r="J27" s="149"/>
      <c r="K27" s="149"/>
      <c r="L27" s="149">
        <v>190327.59901709101</v>
      </c>
      <c r="M27" s="149">
        <v>190327.59901709101</v>
      </c>
      <c r="N27" s="149">
        <v>190327.59901709101</v>
      </c>
      <c r="O27" s="149">
        <v>190327.59901709101</v>
      </c>
      <c r="P27" s="149">
        <v>190327.59901709101</v>
      </c>
      <c r="Q27" s="149">
        <v>190327.59901709101</v>
      </c>
      <c r="R27" s="149">
        <v>190327.59901709101</v>
      </c>
      <c r="S27" s="149">
        <v>190327.59901709101</v>
      </c>
      <c r="T27" s="149">
        <v>190327.59901709101</v>
      </c>
      <c r="U27" s="149">
        <v>190327.59901709101</v>
      </c>
      <c r="V27" s="149"/>
      <c r="W27" s="149"/>
      <c r="X27" s="149"/>
      <c r="Y27" s="149"/>
      <c r="Z27" s="149"/>
      <c r="AA27" s="149"/>
      <c r="AB27" s="149"/>
      <c r="AC27" s="151">
        <v>36162243.813247301</v>
      </c>
      <c r="AF27" s="206" t="s">
        <v>1</v>
      </c>
      <c r="AG27" s="206">
        <v>5</v>
      </c>
    </row>
    <row r="28" spans="1:33" ht="15" x14ac:dyDescent="0.2">
      <c r="A28" s="191"/>
      <c r="B28" s="204"/>
      <c r="C28" s="100" t="s">
        <v>36</v>
      </c>
      <c r="D28" s="101">
        <v>5</v>
      </c>
      <c r="E28" s="145"/>
      <c r="F28" s="146"/>
      <c r="G28" s="146"/>
      <c r="H28" s="146"/>
      <c r="I28" s="146"/>
      <c r="J28" s="146"/>
      <c r="K28" s="146"/>
      <c r="L28" s="146">
        <v>190327.59901709101</v>
      </c>
      <c r="M28" s="146">
        <v>190327.59901709101</v>
      </c>
      <c r="N28" s="146">
        <v>190327.59901709101</v>
      </c>
      <c r="O28" s="146">
        <v>190327.59901709101</v>
      </c>
      <c r="P28" s="146">
        <v>190327.59901709101</v>
      </c>
      <c r="Q28" s="146">
        <v>190327.59901709101</v>
      </c>
      <c r="R28" s="146">
        <v>190327.59901709101</v>
      </c>
      <c r="S28" s="146">
        <v>190327.59901709101</v>
      </c>
      <c r="T28" s="146">
        <v>190327.59901709101</v>
      </c>
      <c r="U28" s="146">
        <v>190327.59901709101</v>
      </c>
      <c r="V28" s="146"/>
      <c r="W28" s="146"/>
      <c r="X28" s="146"/>
      <c r="Y28" s="146"/>
      <c r="Z28" s="146"/>
      <c r="AA28" s="146"/>
      <c r="AB28" s="146"/>
      <c r="AC28" s="152">
        <v>9516379.9508545529</v>
      </c>
      <c r="AF28" s="206" t="s">
        <v>3</v>
      </c>
      <c r="AG28" s="206">
        <v>5</v>
      </c>
    </row>
    <row r="29" spans="1:33" ht="15" x14ac:dyDescent="0.2">
      <c r="A29" s="191"/>
      <c r="B29" s="204"/>
      <c r="C29" s="106" t="s">
        <v>37</v>
      </c>
      <c r="D29" s="107">
        <v>7</v>
      </c>
      <c r="E29" s="143"/>
      <c r="F29" s="143"/>
      <c r="G29" s="143"/>
      <c r="H29" s="143"/>
      <c r="I29" s="143"/>
      <c r="J29" s="143"/>
      <c r="K29" s="143"/>
      <c r="L29" s="143">
        <v>190327.59901709101</v>
      </c>
      <c r="M29" s="143">
        <v>190327.59901709101</v>
      </c>
      <c r="N29" s="143">
        <v>190327.59901709101</v>
      </c>
      <c r="O29" s="143">
        <v>190327.59901709101</v>
      </c>
      <c r="P29" s="143">
        <v>190327.59901709101</v>
      </c>
      <c r="Q29" s="143">
        <v>190327.59901709101</v>
      </c>
      <c r="R29" s="143">
        <v>190327.59901709101</v>
      </c>
      <c r="S29" s="143">
        <v>190327.59901709101</v>
      </c>
      <c r="T29" s="143">
        <v>190327.59901709101</v>
      </c>
      <c r="U29" s="143">
        <v>190327.59901709101</v>
      </c>
      <c r="V29" s="143"/>
      <c r="W29" s="143"/>
      <c r="X29" s="143"/>
      <c r="Y29" s="143"/>
      <c r="Z29" s="143"/>
      <c r="AA29" s="143"/>
      <c r="AB29" s="143"/>
      <c r="AC29" s="153">
        <v>13322931.931196373</v>
      </c>
      <c r="AF29" s="206" t="s">
        <v>2</v>
      </c>
      <c r="AG29" s="206">
        <v>5</v>
      </c>
    </row>
    <row r="30" spans="1:33" ht="15.75" thickBot="1" x14ac:dyDescent="0.25">
      <c r="A30" s="192"/>
      <c r="B30" s="205"/>
      <c r="C30" s="112" t="s">
        <v>34</v>
      </c>
      <c r="D30" s="113">
        <v>31</v>
      </c>
      <c r="E30" s="109"/>
      <c r="F30" s="109"/>
      <c r="G30" s="109"/>
      <c r="H30" s="109"/>
      <c r="I30" s="109"/>
      <c r="J30" s="109"/>
      <c r="K30" s="109"/>
      <c r="L30" s="109">
        <v>5900155.5695298212</v>
      </c>
      <c r="M30" s="109">
        <v>5900155.5695298212</v>
      </c>
      <c r="N30" s="109">
        <v>5900155.5695298212</v>
      </c>
      <c r="O30" s="109">
        <v>5900155.5695298212</v>
      </c>
      <c r="P30" s="109">
        <v>5900155.5695298212</v>
      </c>
      <c r="Q30" s="109">
        <v>5900155.5695298212</v>
      </c>
      <c r="R30" s="109">
        <v>5900155.5695298212</v>
      </c>
      <c r="S30" s="109">
        <v>5900155.5695298212</v>
      </c>
      <c r="T30" s="109">
        <v>5900155.5695298212</v>
      </c>
      <c r="U30" s="109">
        <v>5900155.5695298212</v>
      </c>
      <c r="V30" s="109"/>
      <c r="W30" s="109"/>
      <c r="X30" s="109"/>
      <c r="Y30" s="109"/>
      <c r="Z30" s="109"/>
      <c r="AA30" s="109"/>
      <c r="AB30" s="142"/>
      <c r="AC30" s="152">
        <v>59001555.695298225</v>
      </c>
      <c r="AD30" s="152"/>
    </row>
    <row r="31" spans="1:33" ht="15" x14ac:dyDescent="0.2">
      <c r="A31" s="193">
        <v>50192</v>
      </c>
      <c r="B31" s="211">
        <v>56527608.377989963</v>
      </c>
      <c r="C31" s="94" t="s">
        <v>35</v>
      </c>
      <c r="D31" s="95">
        <v>19</v>
      </c>
      <c r="E31" s="148"/>
      <c r="F31" s="149"/>
      <c r="G31" s="149"/>
      <c r="H31" s="149"/>
      <c r="I31" s="149"/>
      <c r="J31" s="149"/>
      <c r="K31" s="149"/>
      <c r="L31" s="149">
        <v>188425.36125996651</v>
      </c>
      <c r="M31" s="149">
        <v>188425.36125996651</v>
      </c>
      <c r="N31" s="149">
        <v>188425.36125996651</v>
      </c>
      <c r="O31" s="149">
        <v>188425.36125996651</v>
      </c>
      <c r="P31" s="149">
        <v>188425.36125996651</v>
      </c>
      <c r="Q31" s="149">
        <v>188425.36125996651</v>
      </c>
      <c r="R31" s="149">
        <v>188425.36125996651</v>
      </c>
      <c r="S31" s="149">
        <v>188425.36125996651</v>
      </c>
      <c r="T31" s="149">
        <v>188425.36125996651</v>
      </c>
      <c r="U31" s="149">
        <v>188425.36125996651</v>
      </c>
      <c r="V31" s="149"/>
      <c r="W31" s="149"/>
      <c r="X31" s="149"/>
      <c r="Y31" s="149"/>
      <c r="Z31" s="149"/>
      <c r="AA31" s="149"/>
      <c r="AB31" s="149"/>
      <c r="AC31" s="151">
        <v>35800818.639393643</v>
      </c>
      <c r="AF31" s="206" t="s">
        <v>1</v>
      </c>
      <c r="AG31" s="206">
        <v>6</v>
      </c>
    </row>
    <row r="32" spans="1:33" ht="15" x14ac:dyDescent="0.2">
      <c r="A32" s="191"/>
      <c r="B32" s="204"/>
      <c r="C32" s="100" t="s">
        <v>36</v>
      </c>
      <c r="D32" s="101">
        <v>4</v>
      </c>
      <c r="E32" s="145"/>
      <c r="F32" s="146"/>
      <c r="G32" s="146"/>
      <c r="H32" s="146"/>
      <c r="I32" s="146"/>
      <c r="J32" s="146"/>
      <c r="K32" s="146"/>
      <c r="L32" s="146">
        <v>188425.36125996651</v>
      </c>
      <c r="M32" s="146">
        <v>188425.36125996651</v>
      </c>
      <c r="N32" s="146">
        <v>188425.36125996651</v>
      </c>
      <c r="O32" s="146">
        <v>188425.36125996651</v>
      </c>
      <c r="P32" s="146">
        <v>188425.36125996651</v>
      </c>
      <c r="Q32" s="146">
        <v>188425.36125996651</v>
      </c>
      <c r="R32" s="146">
        <v>188425.36125996651</v>
      </c>
      <c r="S32" s="146">
        <v>188425.36125996651</v>
      </c>
      <c r="T32" s="146">
        <v>188425.36125996651</v>
      </c>
      <c r="U32" s="146">
        <v>188425.36125996651</v>
      </c>
      <c r="V32" s="146"/>
      <c r="W32" s="146"/>
      <c r="X32" s="146"/>
      <c r="Y32" s="146"/>
      <c r="Z32" s="146"/>
      <c r="AA32" s="146"/>
      <c r="AB32" s="146"/>
      <c r="AC32" s="152">
        <v>7537014.4503986612</v>
      </c>
      <c r="AF32" s="206" t="s">
        <v>3</v>
      </c>
      <c r="AG32" s="206">
        <v>6</v>
      </c>
    </row>
    <row r="33" spans="1:33" ht="15" x14ac:dyDescent="0.2">
      <c r="A33" s="191"/>
      <c r="B33" s="204"/>
      <c r="C33" s="106" t="s">
        <v>37</v>
      </c>
      <c r="D33" s="107">
        <v>7</v>
      </c>
      <c r="E33" s="143"/>
      <c r="F33" s="143"/>
      <c r="G33" s="143"/>
      <c r="H33" s="143"/>
      <c r="I33" s="143"/>
      <c r="J33" s="143"/>
      <c r="K33" s="143"/>
      <c r="L33" s="143">
        <v>188425.36125996651</v>
      </c>
      <c r="M33" s="143">
        <v>188425.36125996651</v>
      </c>
      <c r="N33" s="143">
        <v>188425.36125996651</v>
      </c>
      <c r="O33" s="143">
        <v>188425.36125996651</v>
      </c>
      <c r="P33" s="143">
        <v>188425.36125996651</v>
      </c>
      <c r="Q33" s="143">
        <v>188425.36125996651</v>
      </c>
      <c r="R33" s="143">
        <v>188425.36125996651</v>
      </c>
      <c r="S33" s="143">
        <v>188425.36125996651</v>
      </c>
      <c r="T33" s="143">
        <v>188425.36125996651</v>
      </c>
      <c r="U33" s="143">
        <v>188425.36125996651</v>
      </c>
      <c r="V33" s="143"/>
      <c r="W33" s="143"/>
      <c r="X33" s="143"/>
      <c r="Y33" s="143"/>
      <c r="Z33" s="143"/>
      <c r="AA33" s="143"/>
      <c r="AB33" s="143"/>
      <c r="AC33" s="153">
        <v>13189775.288197657</v>
      </c>
      <c r="AF33" s="206" t="s">
        <v>2</v>
      </c>
      <c r="AG33" s="206">
        <v>6</v>
      </c>
    </row>
    <row r="34" spans="1:33" ht="15.75" thickBot="1" x14ac:dyDescent="0.25">
      <c r="A34" s="192"/>
      <c r="B34" s="205"/>
      <c r="C34" s="112" t="s">
        <v>34</v>
      </c>
      <c r="D34" s="113">
        <v>30</v>
      </c>
      <c r="E34" s="109"/>
      <c r="F34" s="109"/>
      <c r="G34" s="109"/>
      <c r="H34" s="109"/>
      <c r="I34" s="109"/>
      <c r="J34" s="109"/>
      <c r="K34" s="109"/>
      <c r="L34" s="109">
        <v>5652760.8377989959</v>
      </c>
      <c r="M34" s="109">
        <v>5652760.8377989959</v>
      </c>
      <c r="N34" s="109">
        <v>5652760.8377989959</v>
      </c>
      <c r="O34" s="109">
        <v>5652760.8377989959</v>
      </c>
      <c r="P34" s="109">
        <v>5652760.8377989959</v>
      </c>
      <c r="Q34" s="109">
        <v>5652760.8377989959</v>
      </c>
      <c r="R34" s="109">
        <v>5652760.8377989959</v>
      </c>
      <c r="S34" s="109">
        <v>5652760.8377989959</v>
      </c>
      <c r="T34" s="109">
        <v>5652760.8377989959</v>
      </c>
      <c r="U34" s="109">
        <v>5652760.8377989959</v>
      </c>
      <c r="V34" s="109"/>
      <c r="W34" s="109"/>
      <c r="X34" s="109"/>
      <c r="Y34" s="109"/>
      <c r="Z34" s="109"/>
      <c r="AA34" s="109"/>
      <c r="AB34" s="142"/>
      <c r="AC34" s="152">
        <v>56527608.377989963</v>
      </c>
      <c r="AD34" s="152"/>
    </row>
    <row r="35" spans="1:33" ht="15" x14ac:dyDescent="0.2">
      <c r="A35" s="193">
        <v>50222</v>
      </c>
      <c r="B35" s="211">
        <v>58378565.409580611</v>
      </c>
      <c r="C35" s="94" t="s">
        <v>35</v>
      </c>
      <c r="D35" s="95">
        <v>22</v>
      </c>
      <c r="E35" s="148"/>
      <c r="F35" s="149"/>
      <c r="G35" s="149"/>
      <c r="H35" s="149"/>
      <c r="I35" s="149"/>
      <c r="J35" s="149"/>
      <c r="K35" s="149"/>
      <c r="L35" s="149">
        <v>188317.952934131</v>
      </c>
      <c r="M35" s="149">
        <v>188317.952934131</v>
      </c>
      <c r="N35" s="149">
        <v>188317.952934131</v>
      </c>
      <c r="O35" s="149">
        <v>188317.952934131</v>
      </c>
      <c r="P35" s="149">
        <v>188317.952934131</v>
      </c>
      <c r="Q35" s="149">
        <v>188317.952934131</v>
      </c>
      <c r="R35" s="149">
        <v>188317.952934131</v>
      </c>
      <c r="S35" s="149">
        <v>188317.952934131</v>
      </c>
      <c r="T35" s="149">
        <v>188317.952934131</v>
      </c>
      <c r="U35" s="149">
        <v>188317.952934131</v>
      </c>
      <c r="V35" s="149"/>
      <c r="W35" s="149"/>
      <c r="X35" s="149"/>
      <c r="Y35" s="149"/>
      <c r="Z35" s="149"/>
      <c r="AA35" s="149"/>
      <c r="AB35" s="149"/>
      <c r="AC35" s="151">
        <v>41429949.645508818</v>
      </c>
      <c r="AF35" s="206" t="s">
        <v>1</v>
      </c>
      <c r="AG35" s="206">
        <v>7</v>
      </c>
    </row>
    <row r="36" spans="1:33" ht="15" x14ac:dyDescent="0.2">
      <c r="A36" s="191"/>
      <c r="B36" s="204"/>
      <c r="C36" s="100" t="s">
        <v>36</v>
      </c>
      <c r="D36" s="101">
        <v>4</v>
      </c>
      <c r="E36" s="145"/>
      <c r="F36" s="146"/>
      <c r="G36" s="146"/>
      <c r="H36" s="146"/>
      <c r="I36" s="146"/>
      <c r="J36" s="146"/>
      <c r="K36" s="146"/>
      <c r="L36" s="146">
        <v>188317.952934131</v>
      </c>
      <c r="M36" s="146">
        <v>188317.952934131</v>
      </c>
      <c r="N36" s="146">
        <v>188317.952934131</v>
      </c>
      <c r="O36" s="146">
        <v>188317.952934131</v>
      </c>
      <c r="P36" s="146">
        <v>188317.952934131</v>
      </c>
      <c r="Q36" s="146">
        <v>188317.952934131</v>
      </c>
      <c r="R36" s="146">
        <v>188317.952934131</v>
      </c>
      <c r="S36" s="146">
        <v>188317.952934131</v>
      </c>
      <c r="T36" s="146">
        <v>188317.952934131</v>
      </c>
      <c r="U36" s="146">
        <v>188317.952934131</v>
      </c>
      <c r="V36" s="146"/>
      <c r="W36" s="146"/>
      <c r="X36" s="146"/>
      <c r="Y36" s="146"/>
      <c r="Z36" s="146"/>
      <c r="AA36" s="146"/>
      <c r="AB36" s="146"/>
      <c r="AC36" s="152">
        <v>7532718.1173652401</v>
      </c>
      <c r="AF36" s="206" t="s">
        <v>3</v>
      </c>
      <c r="AG36" s="206">
        <v>7</v>
      </c>
    </row>
    <row r="37" spans="1:33" ht="15" x14ac:dyDescent="0.2">
      <c r="A37" s="191"/>
      <c r="B37" s="204"/>
      <c r="C37" s="106" t="s">
        <v>37</v>
      </c>
      <c r="D37" s="107">
        <v>5</v>
      </c>
      <c r="E37" s="143"/>
      <c r="F37" s="143"/>
      <c r="G37" s="143"/>
      <c r="H37" s="143"/>
      <c r="I37" s="143"/>
      <c r="J37" s="143"/>
      <c r="K37" s="143"/>
      <c r="L37" s="143">
        <v>188317.952934131</v>
      </c>
      <c r="M37" s="143">
        <v>188317.952934131</v>
      </c>
      <c r="N37" s="143">
        <v>188317.952934131</v>
      </c>
      <c r="O37" s="143">
        <v>188317.952934131</v>
      </c>
      <c r="P37" s="143">
        <v>188317.952934131</v>
      </c>
      <c r="Q37" s="143">
        <v>188317.952934131</v>
      </c>
      <c r="R37" s="143">
        <v>188317.952934131</v>
      </c>
      <c r="S37" s="143">
        <v>188317.952934131</v>
      </c>
      <c r="T37" s="143">
        <v>188317.952934131</v>
      </c>
      <c r="U37" s="143">
        <v>188317.952934131</v>
      </c>
      <c r="V37" s="143"/>
      <c r="W37" s="143"/>
      <c r="X37" s="143"/>
      <c r="Y37" s="143"/>
      <c r="Z37" s="143"/>
      <c r="AA37" s="143"/>
      <c r="AB37" s="143"/>
      <c r="AC37" s="153">
        <v>9415897.6467065495</v>
      </c>
      <c r="AF37" s="206" t="s">
        <v>2</v>
      </c>
      <c r="AG37" s="206">
        <v>7</v>
      </c>
    </row>
    <row r="38" spans="1:33" ht="15.75" thickBot="1" x14ac:dyDescent="0.25">
      <c r="A38" s="192"/>
      <c r="B38" s="205"/>
      <c r="C38" s="112" t="s">
        <v>34</v>
      </c>
      <c r="D38" s="113">
        <v>31</v>
      </c>
      <c r="E38" s="109"/>
      <c r="F38" s="109"/>
      <c r="G38" s="109"/>
      <c r="H38" s="109"/>
      <c r="I38" s="109"/>
      <c r="J38" s="109"/>
      <c r="K38" s="109"/>
      <c r="L38" s="109">
        <v>5837856.5409580609</v>
      </c>
      <c r="M38" s="109">
        <v>5837856.5409580609</v>
      </c>
      <c r="N38" s="109">
        <v>5837856.5409580609</v>
      </c>
      <c r="O38" s="109">
        <v>5837856.5409580609</v>
      </c>
      <c r="P38" s="109">
        <v>5837856.5409580609</v>
      </c>
      <c r="Q38" s="109">
        <v>5837856.5409580609</v>
      </c>
      <c r="R38" s="109">
        <v>5837856.5409580609</v>
      </c>
      <c r="S38" s="109">
        <v>5837856.5409580609</v>
      </c>
      <c r="T38" s="109">
        <v>5837856.5409580609</v>
      </c>
      <c r="U38" s="109">
        <v>5837856.5409580609</v>
      </c>
      <c r="V38" s="109"/>
      <c r="W38" s="109"/>
      <c r="X38" s="109"/>
      <c r="Y38" s="109"/>
      <c r="Z38" s="109"/>
      <c r="AA38" s="109"/>
      <c r="AB38" s="142"/>
      <c r="AC38" s="152">
        <v>58378565.409580611</v>
      </c>
      <c r="AD38" s="152"/>
    </row>
    <row r="39" spans="1:33" ht="15" x14ac:dyDescent="0.2">
      <c r="A39" s="193">
        <v>50253</v>
      </c>
      <c r="B39" s="211">
        <v>58674342.738815032</v>
      </c>
      <c r="C39" s="94" t="s">
        <v>35</v>
      </c>
      <c r="D39" s="95">
        <v>19</v>
      </c>
      <c r="E39" s="148"/>
      <c r="F39" s="149"/>
      <c r="G39" s="149"/>
      <c r="H39" s="149"/>
      <c r="I39" s="149"/>
      <c r="J39" s="149"/>
      <c r="K39" s="149"/>
      <c r="L39" s="149">
        <v>189272.07335101624</v>
      </c>
      <c r="M39" s="149">
        <v>189272.07335101624</v>
      </c>
      <c r="N39" s="149">
        <v>189272.07335101624</v>
      </c>
      <c r="O39" s="149">
        <v>189272.07335101624</v>
      </c>
      <c r="P39" s="149">
        <v>189272.07335101624</v>
      </c>
      <c r="Q39" s="149">
        <v>189272.07335101624</v>
      </c>
      <c r="R39" s="149">
        <v>189272.07335101624</v>
      </c>
      <c r="S39" s="149">
        <v>189272.07335101624</v>
      </c>
      <c r="T39" s="149">
        <v>189272.07335101624</v>
      </c>
      <c r="U39" s="149">
        <v>189272.07335101624</v>
      </c>
      <c r="V39" s="149"/>
      <c r="W39" s="149"/>
      <c r="X39" s="149"/>
      <c r="Y39" s="149"/>
      <c r="Z39" s="149"/>
      <c r="AA39" s="149"/>
      <c r="AB39" s="149"/>
      <c r="AC39" s="151">
        <v>35961693.936693087</v>
      </c>
      <c r="AF39" s="206" t="s">
        <v>1</v>
      </c>
      <c r="AG39" s="206">
        <v>8</v>
      </c>
    </row>
    <row r="40" spans="1:33" ht="15" x14ac:dyDescent="0.2">
      <c r="A40" s="191"/>
      <c r="B40" s="204"/>
      <c r="C40" s="100" t="s">
        <v>36</v>
      </c>
      <c r="D40" s="101">
        <v>5</v>
      </c>
      <c r="E40" s="145"/>
      <c r="F40" s="146"/>
      <c r="G40" s="146"/>
      <c r="H40" s="146"/>
      <c r="I40" s="146"/>
      <c r="J40" s="146"/>
      <c r="K40" s="146"/>
      <c r="L40" s="146">
        <v>189272.07335101624</v>
      </c>
      <c r="M40" s="146">
        <v>189272.07335101624</v>
      </c>
      <c r="N40" s="146">
        <v>189272.07335101624</v>
      </c>
      <c r="O40" s="146">
        <v>189272.07335101624</v>
      </c>
      <c r="P40" s="146">
        <v>189272.07335101624</v>
      </c>
      <c r="Q40" s="146">
        <v>189272.07335101624</v>
      </c>
      <c r="R40" s="146">
        <v>189272.07335101624</v>
      </c>
      <c r="S40" s="146">
        <v>189272.07335101624</v>
      </c>
      <c r="T40" s="146">
        <v>189272.07335101624</v>
      </c>
      <c r="U40" s="146">
        <v>189272.07335101624</v>
      </c>
      <c r="V40" s="146"/>
      <c r="W40" s="146"/>
      <c r="X40" s="146"/>
      <c r="Y40" s="146"/>
      <c r="Z40" s="146"/>
      <c r="AA40" s="146"/>
      <c r="AB40" s="146"/>
      <c r="AC40" s="152">
        <v>9463603.6675508115</v>
      </c>
      <c r="AF40" s="206" t="s">
        <v>3</v>
      </c>
      <c r="AG40" s="206">
        <v>8</v>
      </c>
    </row>
    <row r="41" spans="1:33" ht="15" x14ac:dyDescent="0.2">
      <c r="A41" s="191"/>
      <c r="B41" s="204"/>
      <c r="C41" s="106" t="s">
        <v>37</v>
      </c>
      <c r="D41" s="107">
        <v>7</v>
      </c>
      <c r="E41" s="143"/>
      <c r="F41" s="143"/>
      <c r="G41" s="143"/>
      <c r="H41" s="143"/>
      <c r="I41" s="143"/>
      <c r="J41" s="143"/>
      <c r="K41" s="143"/>
      <c r="L41" s="143">
        <v>189272.07335101624</v>
      </c>
      <c r="M41" s="143">
        <v>189272.07335101624</v>
      </c>
      <c r="N41" s="143">
        <v>189272.07335101624</v>
      </c>
      <c r="O41" s="143">
        <v>189272.07335101624</v>
      </c>
      <c r="P41" s="143">
        <v>189272.07335101624</v>
      </c>
      <c r="Q41" s="143">
        <v>189272.07335101624</v>
      </c>
      <c r="R41" s="143">
        <v>189272.07335101624</v>
      </c>
      <c r="S41" s="143">
        <v>189272.07335101624</v>
      </c>
      <c r="T41" s="143">
        <v>189272.07335101624</v>
      </c>
      <c r="U41" s="143">
        <v>189272.07335101624</v>
      </c>
      <c r="V41" s="143"/>
      <c r="W41" s="143"/>
      <c r="X41" s="143"/>
      <c r="Y41" s="143"/>
      <c r="Z41" s="143"/>
      <c r="AA41" s="143"/>
      <c r="AB41" s="143"/>
      <c r="AC41" s="153">
        <v>13249045.134571137</v>
      </c>
      <c r="AF41" s="206" t="s">
        <v>2</v>
      </c>
      <c r="AG41" s="206">
        <v>8</v>
      </c>
    </row>
    <row r="42" spans="1:33" ht="15.75" thickBot="1" x14ac:dyDescent="0.25">
      <c r="A42" s="192"/>
      <c r="B42" s="205"/>
      <c r="C42" s="112" t="s">
        <v>34</v>
      </c>
      <c r="D42" s="113">
        <v>31</v>
      </c>
      <c r="E42" s="109"/>
      <c r="F42" s="109"/>
      <c r="G42" s="109"/>
      <c r="H42" s="109"/>
      <c r="I42" s="109"/>
      <c r="J42" s="109"/>
      <c r="K42" s="109"/>
      <c r="L42" s="109">
        <v>5867434.2738815034</v>
      </c>
      <c r="M42" s="109">
        <v>5867434.2738815034</v>
      </c>
      <c r="N42" s="109">
        <v>5867434.2738815034</v>
      </c>
      <c r="O42" s="109">
        <v>5867434.2738815034</v>
      </c>
      <c r="P42" s="109">
        <v>5867434.2738815034</v>
      </c>
      <c r="Q42" s="109">
        <v>5867434.2738815034</v>
      </c>
      <c r="R42" s="109">
        <v>5867434.2738815034</v>
      </c>
      <c r="S42" s="109">
        <v>5867434.2738815034</v>
      </c>
      <c r="T42" s="109">
        <v>5867434.2738815034</v>
      </c>
      <c r="U42" s="109">
        <v>5867434.2738815034</v>
      </c>
      <c r="V42" s="109"/>
      <c r="W42" s="109"/>
      <c r="X42" s="109"/>
      <c r="Y42" s="109"/>
      <c r="Z42" s="109"/>
      <c r="AA42" s="109"/>
      <c r="AB42" s="142"/>
      <c r="AC42" s="152">
        <v>58674342.738815032</v>
      </c>
      <c r="AD42" s="152"/>
    </row>
    <row r="43" spans="1:33" ht="15" x14ac:dyDescent="0.2">
      <c r="A43" s="193">
        <v>50284</v>
      </c>
      <c r="B43" s="211">
        <v>57709736.563714407</v>
      </c>
      <c r="C43" s="94" t="s">
        <v>35</v>
      </c>
      <c r="D43" s="95">
        <v>22</v>
      </c>
      <c r="E43" s="148"/>
      <c r="F43" s="149"/>
      <c r="G43" s="149"/>
      <c r="H43" s="149"/>
      <c r="I43" s="149"/>
      <c r="J43" s="149"/>
      <c r="K43" s="149"/>
      <c r="L43" s="149">
        <v>192365.78854571469</v>
      </c>
      <c r="M43" s="149">
        <v>192365.78854571469</v>
      </c>
      <c r="N43" s="149">
        <v>192365.78854571469</v>
      </c>
      <c r="O43" s="149">
        <v>192365.78854571469</v>
      </c>
      <c r="P43" s="149">
        <v>192365.78854571469</v>
      </c>
      <c r="Q43" s="149">
        <v>192365.78854571469</v>
      </c>
      <c r="R43" s="149">
        <v>192365.78854571469</v>
      </c>
      <c r="S43" s="149">
        <v>192365.78854571469</v>
      </c>
      <c r="T43" s="149">
        <v>192365.78854571469</v>
      </c>
      <c r="U43" s="149">
        <v>192365.78854571469</v>
      </c>
      <c r="V43" s="149"/>
      <c r="W43" s="149"/>
      <c r="X43" s="149"/>
      <c r="Y43" s="149"/>
      <c r="Z43" s="149"/>
      <c r="AA43" s="149"/>
      <c r="AB43" s="149"/>
      <c r="AC43" s="151">
        <v>42320473.480057232</v>
      </c>
      <c r="AF43" s="206" t="s">
        <v>1</v>
      </c>
      <c r="AG43" s="206">
        <v>9</v>
      </c>
    </row>
    <row r="44" spans="1:33" ht="15" x14ac:dyDescent="0.2">
      <c r="A44" s="191"/>
      <c r="B44" s="204"/>
      <c r="C44" s="100" t="s">
        <v>36</v>
      </c>
      <c r="D44" s="101">
        <v>4</v>
      </c>
      <c r="E44" s="145"/>
      <c r="F44" s="146"/>
      <c r="G44" s="146"/>
      <c r="H44" s="146"/>
      <c r="I44" s="146"/>
      <c r="J44" s="146"/>
      <c r="K44" s="146"/>
      <c r="L44" s="146">
        <v>192365.78854571469</v>
      </c>
      <c r="M44" s="146">
        <v>192365.78854571469</v>
      </c>
      <c r="N44" s="146">
        <v>192365.78854571469</v>
      </c>
      <c r="O44" s="146">
        <v>192365.78854571469</v>
      </c>
      <c r="P44" s="146">
        <v>192365.78854571469</v>
      </c>
      <c r="Q44" s="146">
        <v>192365.78854571469</v>
      </c>
      <c r="R44" s="146">
        <v>192365.78854571469</v>
      </c>
      <c r="S44" s="146">
        <v>192365.78854571469</v>
      </c>
      <c r="T44" s="146">
        <v>192365.78854571469</v>
      </c>
      <c r="U44" s="146">
        <v>192365.78854571469</v>
      </c>
      <c r="V44" s="146"/>
      <c r="W44" s="146"/>
      <c r="X44" s="146"/>
      <c r="Y44" s="146"/>
      <c r="Z44" s="146"/>
      <c r="AA44" s="146"/>
      <c r="AB44" s="146"/>
      <c r="AC44" s="152">
        <v>7694631.5418285877</v>
      </c>
      <c r="AF44" s="206" t="s">
        <v>3</v>
      </c>
      <c r="AG44" s="206">
        <v>9</v>
      </c>
    </row>
    <row r="45" spans="1:33" ht="15" x14ac:dyDescent="0.2">
      <c r="A45" s="191"/>
      <c r="B45" s="204"/>
      <c r="C45" s="106" t="s">
        <v>37</v>
      </c>
      <c r="D45" s="107">
        <v>4</v>
      </c>
      <c r="E45" s="143"/>
      <c r="F45" s="143"/>
      <c r="G45" s="143"/>
      <c r="H45" s="143"/>
      <c r="I45" s="143"/>
      <c r="J45" s="143"/>
      <c r="K45" s="143"/>
      <c r="L45" s="143">
        <v>192365.78854571469</v>
      </c>
      <c r="M45" s="143">
        <v>192365.78854571469</v>
      </c>
      <c r="N45" s="143">
        <v>192365.78854571469</v>
      </c>
      <c r="O45" s="143">
        <v>192365.78854571469</v>
      </c>
      <c r="P45" s="143">
        <v>192365.78854571469</v>
      </c>
      <c r="Q45" s="143">
        <v>192365.78854571469</v>
      </c>
      <c r="R45" s="143">
        <v>192365.78854571469</v>
      </c>
      <c r="S45" s="143">
        <v>192365.78854571469</v>
      </c>
      <c r="T45" s="143">
        <v>192365.78854571469</v>
      </c>
      <c r="U45" s="143">
        <v>192365.78854571469</v>
      </c>
      <c r="V45" s="143"/>
      <c r="W45" s="143"/>
      <c r="X45" s="143"/>
      <c r="Y45" s="143"/>
      <c r="Z45" s="143"/>
      <c r="AA45" s="143"/>
      <c r="AB45" s="143"/>
      <c r="AC45" s="153">
        <v>7694631.5418285877</v>
      </c>
      <c r="AF45" s="206" t="s">
        <v>2</v>
      </c>
      <c r="AG45" s="206">
        <v>9</v>
      </c>
    </row>
    <row r="46" spans="1:33" ht="15.75" thickBot="1" x14ac:dyDescent="0.25">
      <c r="A46" s="192"/>
      <c r="B46" s="205"/>
      <c r="C46" s="112" t="s">
        <v>34</v>
      </c>
      <c r="D46" s="113">
        <v>30</v>
      </c>
      <c r="E46" s="109"/>
      <c r="F46" s="109"/>
      <c r="G46" s="109"/>
      <c r="H46" s="109"/>
      <c r="I46" s="109"/>
      <c r="J46" s="109"/>
      <c r="K46" s="109"/>
      <c r="L46" s="109">
        <v>5770973.6563714407</v>
      </c>
      <c r="M46" s="109">
        <v>5770973.6563714407</v>
      </c>
      <c r="N46" s="109">
        <v>5770973.6563714407</v>
      </c>
      <c r="O46" s="109">
        <v>5770973.6563714407</v>
      </c>
      <c r="P46" s="109">
        <v>5770973.6563714407</v>
      </c>
      <c r="Q46" s="109">
        <v>5770973.6563714407</v>
      </c>
      <c r="R46" s="109">
        <v>5770973.6563714407</v>
      </c>
      <c r="S46" s="109">
        <v>5770973.6563714407</v>
      </c>
      <c r="T46" s="109">
        <v>5770973.6563714407</v>
      </c>
      <c r="U46" s="109">
        <v>5770973.6563714407</v>
      </c>
      <c r="V46" s="109"/>
      <c r="W46" s="109"/>
      <c r="X46" s="109"/>
      <c r="Y46" s="109"/>
      <c r="Z46" s="109"/>
      <c r="AA46" s="109"/>
      <c r="AB46" s="142"/>
      <c r="AC46" s="152">
        <v>57709736.563714407</v>
      </c>
      <c r="AD46" s="152"/>
    </row>
    <row r="47" spans="1:33" ht="15" x14ac:dyDescent="0.2">
      <c r="A47" s="193">
        <v>50314</v>
      </c>
      <c r="B47" s="211">
        <v>59468335.094148561</v>
      </c>
      <c r="C47" s="94" t="s">
        <v>35</v>
      </c>
      <c r="D47" s="95">
        <v>21</v>
      </c>
      <c r="E47" s="148"/>
      <c r="F47" s="149"/>
      <c r="G47" s="149"/>
      <c r="H47" s="149"/>
      <c r="I47" s="149"/>
      <c r="J47" s="149"/>
      <c r="K47" s="149"/>
      <c r="L47" s="149">
        <v>191833.33901338244</v>
      </c>
      <c r="M47" s="149">
        <v>191833.33901338244</v>
      </c>
      <c r="N47" s="149">
        <v>191833.33901338244</v>
      </c>
      <c r="O47" s="149">
        <v>191833.33901338244</v>
      </c>
      <c r="P47" s="149">
        <v>191833.33901338244</v>
      </c>
      <c r="Q47" s="149">
        <v>191833.33901338244</v>
      </c>
      <c r="R47" s="149">
        <v>191833.33901338244</v>
      </c>
      <c r="S47" s="149">
        <v>191833.33901338244</v>
      </c>
      <c r="T47" s="149">
        <v>191833.33901338244</v>
      </c>
      <c r="U47" s="149">
        <v>191833.33901338244</v>
      </c>
      <c r="V47" s="149"/>
      <c r="W47" s="149"/>
      <c r="X47" s="149"/>
      <c r="Y47" s="149"/>
      <c r="Z47" s="149"/>
      <c r="AA47" s="149"/>
      <c r="AB47" s="149"/>
      <c r="AC47" s="151">
        <v>40285001.192810312</v>
      </c>
      <c r="AF47" s="206" t="s">
        <v>1</v>
      </c>
      <c r="AG47" s="206">
        <v>10</v>
      </c>
    </row>
    <row r="48" spans="1:33" ht="15" x14ac:dyDescent="0.2">
      <c r="A48" s="191"/>
      <c r="B48" s="204"/>
      <c r="C48" s="100" t="s">
        <v>36</v>
      </c>
      <c r="D48" s="101">
        <v>5</v>
      </c>
      <c r="E48" s="145"/>
      <c r="F48" s="146"/>
      <c r="G48" s="146"/>
      <c r="H48" s="146"/>
      <c r="I48" s="146"/>
      <c r="J48" s="146"/>
      <c r="K48" s="146"/>
      <c r="L48" s="146">
        <v>191833.33901338244</v>
      </c>
      <c r="M48" s="146">
        <v>191833.33901338244</v>
      </c>
      <c r="N48" s="146">
        <v>191833.33901338244</v>
      </c>
      <c r="O48" s="146">
        <v>191833.33901338244</v>
      </c>
      <c r="P48" s="146">
        <v>191833.33901338244</v>
      </c>
      <c r="Q48" s="146">
        <v>191833.33901338244</v>
      </c>
      <c r="R48" s="146">
        <v>191833.33901338244</v>
      </c>
      <c r="S48" s="146">
        <v>191833.33901338244</v>
      </c>
      <c r="T48" s="146">
        <v>191833.33901338244</v>
      </c>
      <c r="U48" s="146">
        <v>191833.33901338244</v>
      </c>
      <c r="V48" s="146"/>
      <c r="W48" s="146"/>
      <c r="X48" s="146"/>
      <c r="Y48" s="146"/>
      <c r="Z48" s="146"/>
      <c r="AA48" s="146"/>
      <c r="AB48" s="146"/>
      <c r="AC48" s="152">
        <v>9591666.950669121</v>
      </c>
      <c r="AF48" s="206" t="s">
        <v>3</v>
      </c>
      <c r="AG48" s="206">
        <v>10</v>
      </c>
    </row>
    <row r="49" spans="1:33" ht="15" x14ac:dyDescent="0.2">
      <c r="A49" s="191"/>
      <c r="B49" s="204"/>
      <c r="C49" s="106" t="s">
        <v>37</v>
      </c>
      <c r="D49" s="107">
        <v>5</v>
      </c>
      <c r="E49" s="143"/>
      <c r="F49" s="143"/>
      <c r="G49" s="143"/>
      <c r="H49" s="143"/>
      <c r="I49" s="143"/>
      <c r="J49" s="143"/>
      <c r="K49" s="143"/>
      <c r="L49" s="143">
        <v>191833.33901338244</v>
      </c>
      <c r="M49" s="143">
        <v>191833.33901338244</v>
      </c>
      <c r="N49" s="143">
        <v>191833.33901338244</v>
      </c>
      <c r="O49" s="143">
        <v>191833.33901338244</v>
      </c>
      <c r="P49" s="143">
        <v>191833.33901338244</v>
      </c>
      <c r="Q49" s="143">
        <v>191833.33901338244</v>
      </c>
      <c r="R49" s="143">
        <v>191833.33901338244</v>
      </c>
      <c r="S49" s="143">
        <v>191833.33901338244</v>
      </c>
      <c r="T49" s="143">
        <v>191833.33901338244</v>
      </c>
      <c r="U49" s="143">
        <v>191833.33901338244</v>
      </c>
      <c r="V49" s="143"/>
      <c r="W49" s="143"/>
      <c r="X49" s="143"/>
      <c r="Y49" s="143"/>
      <c r="Z49" s="143"/>
      <c r="AA49" s="143"/>
      <c r="AB49" s="143"/>
      <c r="AC49" s="153">
        <v>9591666.950669121</v>
      </c>
      <c r="AF49" s="206" t="s">
        <v>2</v>
      </c>
      <c r="AG49" s="206">
        <v>10</v>
      </c>
    </row>
    <row r="50" spans="1:33" ht="15.75" thickBot="1" x14ac:dyDescent="0.25">
      <c r="A50" s="192"/>
      <c r="B50" s="205"/>
      <c r="C50" s="112" t="s">
        <v>34</v>
      </c>
      <c r="D50" s="113">
        <v>31</v>
      </c>
      <c r="E50" s="109"/>
      <c r="F50" s="109"/>
      <c r="G50" s="109"/>
      <c r="H50" s="109"/>
      <c r="I50" s="109"/>
      <c r="J50" s="109"/>
      <c r="K50" s="109"/>
      <c r="L50" s="109">
        <v>5946833.5094148554</v>
      </c>
      <c r="M50" s="109">
        <v>5946833.5094148554</v>
      </c>
      <c r="N50" s="109">
        <v>5946833.5094148554</v>
      </c>
      <c r="O50" s="109">
        <v>5946833.5094148554</v>
      </c>
      <c r="P50" s="109">
        <v>5946833.5094148554</v>
      </c>
      <c r="Q50" s="109">
        <v>5946833.5094148554</v>
      </c>
      <c r="R50" s="109">
        <v>5946833.5094148554</v>
      </c>
      <c r="S50" s="109">
        <v>5946833.5094148554</v>
      </c>
      <c r="T50" s="109">
        <v>5946833.5094148554</v>
      </c>
      <c r="U50" s="109">
        <v>5946833.5094148554</v>
      </c>
      <c r="V50" s="109"/>
      <c r="W50" s="109"/>
      <c r="X50" s="109"/>
      <c r="Y50" s="109"/>
      <c r="Z50" s="109"/>
      <c r="AA50" s="109"/>
      <c r="AB50" s="142"/>
      <c r="AC50" s="152">
        <v>59468335.094148561</v>
      </c>
      <c r="AD50" s="152"/>
    </row>
    <row r="51" spans="1:33" ht="15" x14ac:dyDescent="0.2">
      <c r="A51" s="193">
        <v>50345</v>
      </c>
      <c r="B51" s="211">
        <v>57812647.572378471</v>
      </c>
      <c r="C51" s="94" t="s">
        <v>35</v>
      </c>
      <c r="D51" s="95">
        <v>19</v>
      </c>
      <c r="E51" s="148"/>
      <c r="F51" s="149"/>
      <c r="G51" s="149"/>
      <c r="H51" s="149"/>
      <c r="I51" s="149"/>
      <c r="J51" s="149"/>
      <c r="K51" s="149"/>
      <c r="L51" s="149">
        <v>192708.82524126154</v>
      </c>
      <c r="M51" s="149">
        <v>192708.82524126154</v>
      </c>
      <c r="N51" s="149">
        <v>192708.82524126154</v>
      </c>
      <c r="O51" s="149">
        <v>192708.82524126154</v>
      </c>
      <c r="P51" s="149">
        <v>192708.82524126154</v>
      </c>
      <c r="Q51" s="149">
        <v>192708.82524126154</v>
      </c>
      <c r="R51" s="149">
        <v>192708.82524126154</v>
      </c>
      <c r="S51" s="149">
        <v>192708.82524126154</v>
      </c>
      <c r="T51" s="149">
        <v>192708.82524126154</v>
      </c>
      <c r="U51" s="149">
        <v>192708.82524126154</v>
      </c>
      <c r="V51" s="149"/>
      <c r="W51" s="149"/>
      <c r="X51" s="149"/>
      <c r="Y51" s="149"/>
      <c r="Z51" s="149"/>
      <c r="AA51" s="149"/>
      <c r="AB51" s="149"/>
      <c r="AC51" s="151">
        <v>36614676.795839697</v>
      </c>
      <c r="AF51" s="206" t="s">
        <v>1</v>
      </c>
      <c r="AG51" s="206">
        <v>11</v>
      </c>
    </row>
    <row r="52" spans="1:33" ht="15" x14ac:dyDescent="0.2">
      <c r="A52" s="191"/>
      <c r="B52" s="204"/>
      <c r="C52" s="100" t="s">
        <v>36</v>
      </c>
      <c r="D52" s="101">
        <v>4</v>
      </c>
      <c r="E52" s="145"/>
      <c r="F52" s="146"/>
      <c r="G52" s="146"/>
      <c r="H52" s="146"/>
      <c r="I52" s="146"/>
      <c r="J52" s="146"/>
      <c r="K52" s="146"/>
      <c r="L52" s="146">
        <v>192708.82524126154</v>
      </c>
      <c r="M52" s="146">
        <v>192708.82524126154</v>
      </c>
      <c r="N52" s="146">
        <v>192708.82524126154</v>
      </c>
      <c r="O52" s="146">
        <v>192708.82524126154</v>
      </c>
      <c r="P52" s="146">
        <v>192708.82524126154</v>
      </c>
      <c r="Q52" s="146">
        <v>192708.82524126154</v>
      </c>
      <c r="R52" s="146">
        <v>192708.82524126154</v>
      </c>
      <c r="S52" s="146">
        <v>192708.82524126154</v>
      </c>
      <c r="T52" s="146">
        <v>192708.82524126154</v>
      </c>
      <c r="U52" s="146">
        <v>192708.82524126154</v>
      </c>
      <c r="V52" s="146"/>
      <c r="W52" s="146"/>
      <c r="X52" s="146"/>
      <c r="Y52" s="146"/>
      <c r="Z52" s="146"/>
      <c r="AA52" s="146"/>
      <c r="AB52" s="146"/>
      <c r="AC52" s="152">
        <v>7708353.0096504632</v>
      </c>
      <c r="AF52" s="206" t="s">
        <v>3</v>
      </c>
      <c r="AG52" s="206">
        <v>11</v>
      </c>
    </row>
    <row r="53" spans="1:33" ht="15" x14ac:dyDescent="0.2">
      <c r="A53" s="191"/>
      <c r="B53" s="204"/>
      <c r="C53" s="106" t="s">
        <v>37</v>
      </c>
      <c r="D53" s="107">
        <v>7</v>
      </c>
      <c r="E53" s="143"/>
      <c r="F53" s="143"/>
      <c r="G53" s="143"/>
      <c r="H53" s="143"/>
      <c r="I53" s="143"/>
      <c r="J53" s="143"/>
      <c r="K53" s="143"/>
      <c r="L53" s="143">
        <v>192708.82524126154</v>
      </c>
      <c r="M53" s="143">
        <v>192708.82524126154</v>
      </c>
      <c r="N53" s="143">
        <v>192708.82524126154</v>
      </c>
      <c r="O53" s="143">
        <v>192708.82524126154</v>
      </c>
      <c r="P53" s="143">
        <v>192708.82524126154</v>
      </c>
      <c r="Q53" s="143">
        <v>192708.82524126154</v>
      </c>
      <c r="R53" s="143">
        <v>192708.82524126154</v>
      </c>
      <c r="S53" s="143">
        <v>192708.82524126154</v>
      </c>
      <c r="T53" s="143">
        <v>192708.82524126154</v>
      </c>
      <c r="U53" s="143">
        <v>192708.82524126154</v>
      </c>
      <c r="V53" s="143"/>
      <c r="W53" s="143"/>
      <c r="X53" s="143"/>
      <c r="Y53" s="143"/>
      <c r="Z53" s="143"/>
      <c r="AA53" s="143"/>
      <c r="AB53" s="143"/>
      <c r="AC53" s="153">
        <v>13489617.766888311</v>
      </c>
      <c r="AF53" s="206" t="s">
        <v>2</v>
      </c>
      <c r="AG53" s="206">
        <v>11</v>
      </c>
    </row>
    <row r="54" spans="1:33" ht="15.75" thickBot="1" x14ac:dyDescent="0.25">
      <c r="A54" s="192"/>
      <c r="B54" s="205"/>
      <c r="C54" s="112" t="s">
        <v>34</v>
      </c>
      <c r="D54" s="113">
        <v>30</v>
      </c>
      <c r="E54" s="109"/>
      <c r="F54" s="109"/>
      <c r="G54" s="109"/>
      <c r="H54" s="109"/>
      <c r="I54" s="109"/>
      <c r="J54" s="109"/>
      <c r="K54" s="109"/>
      <c r="L54" s="109">
        <v>5781264.757237846</v>
      </c>
      <c r="M54" s="109">
        <v>5781264.757237846</v>
      </c>
      <c r="N54" s="109">
        <v>5781264.757237846</v>
      </c>
      <c r="O54" s="109">
        <v>5781264.757237846</v>
      </c>
      <c r="P54" s="109">
        <v>5781264.757237846</v>
      </c>
      <c r="Q54" s="109">
        <v>5781264.757237846</v>
      </c>
      <c r="R54" s="109">
        <v>5781264.757237846</v>
      </c>
      <c r="S54" s="109">
        <v>5781264.757237846</v>
      </c>
      <c r="T54" s="109">
        <v>5781264.757237846</v>
      </c>
      <c r="U54" s="109">
        <v>5781264.757237846</v>
      </c>
      <c r="V54" s="109"/>
      <c r="W54" s="109"/>
      <c r="X54" s="109"/>
      <c r="Y54" s="109"/>
      <c r="Z54" s="109"/>
      <c r="AA54" s="109"/>
      <c r="AB54" s="142"/>
      <c r="AC54" s="152">
        <v>57812647.572378471</v>
      </c>
      <c r="AD54" s="152"/>
    </row>
    <row r="55" spans="1:33" ht="15" x14ac:dyDescent="0.2">
      <c r="A55" s="193">
        <v>50375</v>
      </c>
      <c r="B55" s="211">
        <v>58049747.357834637</v>
      </c>
      <c r="C55" s="94" t="s">
        <v>35</v>
      </c>
      <c r="D55" s="95">
        <v>21</v>
      </c>
      <c r="E55" s="148"/>
      <c r="F55" s="149"/>
      <c r="G55" s="149"/>
      <c r="H55" s="149"/>
      <c r="I55" s="149"/>
      <c r="J55" s="149"/>
      <c r="K55" s="149"/>
      <c r="L55" s="149">
        <v>187257.24954140201</v>
      </c>
      <c r="M55" s="149">
        <v>187257.24954140201</v>
      </c>
      <c r="N55" s="149">
        <v>187257.24954140201</v>
      </c>
      <c r="O55" s="149">
        <v>187257.24954140201</v>
      </c>
      <c r="P55" s="149">
        <v>187257.24954140201</v>
      </c>
      <c r="Q55" s="149">
        <v>187257.24954140201</v>
      </c>
      <c r="R55" s="149">
        <v>187257.24954140201</v>
      </c>
      <c r="S55" s="149">
        <v>187257.24954140201</v>
      </c>
      <c r="T55" s="149">
        <v>187257.24954140201</v>
      </c>
      <c r="U55" s="149">
        <v>187257.24954140201</v>
      </c>
      <c r="V55" s="149"/>
      <c r="W55" s="149"/>
      <c r="X55" s="149"/>
      <c r="Y55" s="149"/>
      <c r="Z55" s="149"/>
      <c r="AA55" s="149"/>
      <c r="AB55" s="149"/>
      <c r="AC55" s="151">
        <v>39324022.403694429</v>
      </c>
      <c r="AF55" s="206" t="s">
        <v>1</v>
      </c>
      <c r="AG55" s="206">
        <v>12</v>
      </c>
    </row>
    <row r="56" spans="1:33" ht="15" x14ac:dyDescent="0.2">
      <c r="A56" s="191"/>
      <c r="B56" s="204"/>
      <c r="C56" s="100" t="s">
        <v>36</v>
      </c>
      <c r="D56" s="101">
        <v>4</v>
      </c>
      <c r="E56" s="145"/>
      <c r="F56" s="146"/>
      <c r="G56" s="146"/>
      <c r="H56" s="146"/>
      <c r="I56" s="146"/>
      <c r="J56" s="146"/>
      <c r="K56" s="146"/>
      <c r="L56" s="146">
        <v>187257.24954140201</v>
      </c>
      <c r="M56" s="146">
        <v>187257.24954140201</v>
      </c>
      <c r="N56" s="146">
        <v>187257.24954140201</v>
      </c>
      <c r="O56" s="146">
        <v>187257.24954140201</v>
      </c>
      <c r="P56" s="146">
        <v>187257.24954140201</v>
      </c>
      <c r="Q56" s="146">
        <v>187257.24954140201</v>
      </c>
      <c r="R56" s="146">
        <v>187257.24954140201</v>
      </c>
      <c r="S56" s="146">
        <v>187257.24954140201</v>
      </c>
      <c r="T56" s="146">
        <v>187257.24954140201</v>
      </c>
      <c r="U56" s="146">
        <v>187257.24954140201</v>
      </c>
      <c r="V56" s="146"/>
      <c r="W56" s="146"/>
      <c r="X56" s="146"/>
      <c r="Y56" s="146"/>
      <c r="Z56" s="146"/>
      <c r="AA56" s="146"/>
      <c r="AB56" s="146"/>
      <c r="AC56" s="152">
        <v>7490289.981656082</v>
      </c>
      <c r="AF56" s="206" t="s">
        <v>3</v>
      </c>
      <c r="AG56" s="206">
        <v>12</v>
      </c>
    </row>
    <row r="57" spans="1:33" ht="15" x14ac:dyDescent="0.2">
      <c r="A57" s="191"/>
      <c r="B57" s="204"/>
      <c r="C57" s="106" t="s">
        <v>37</v>
      </c>
      <c r="D57" s="107">
        <v>6</v>
      </c>
      <c r="E57" s="143"/>
      <c r="F57" s="143"/>
      <c r="G57" s="143"/>
      <c r="H57" s="143"/>
      <c r="I57" s="143"/>
      <c r="J57" s="143"/>
      <c r="K57" s="143"/>
      <c r="L57" s="143">
        <v>187257.24954140201</v>
      </c>
      <c r="M57" s="143">
        <v>187257.24954140201</v>
      </c>
      <c r="N57" s="143">
        <v>187257.24954140201</v>
      </c>
      <c r="O57" s="143">
        <v>187257.24954140201</v>
      </c>
      <c r="P57" s="143">
        <v>187257.24954140201</v>
      </c>
      <c r="Q57" s="143">
        <v>187257.24954140201</v>
      </c>
      <c r="R57" s="143">
        <v>187257.24954140201</v>
      </c>
      <c r="S57" s="143">
        <v>187257.24954140201</v>
      </c>
      <c r="T57" s="143">
        <v>187257.24954140201</v>
      </c>
      <c r="U57" s="143">
        <v>187257.24954140201</v>
      </c>
      <c r="V57" s="143"/>
      <c r="W57" s="143"/>
      <c r="X57" s="143"/>
      <c r="Y57" s="143"/>
      <c r="Z57" s="143"/>
      <c r="AA57" s="143"/>
      <c r="AB57" s="143"/>
      <c r="AC57" s="153">
        <v>11235434.972484123</v>
      </c>
      <c r="AF57" s="206" t="s">
        <v>2</v>
      </c>
      <c r="AG57" s="206">
        <v>12</v>
      </c>
    </row>
    <row r="58" spans="1:33" ht="15.75" thickBot="1" x14ac:dyDescent="0.25">
      <c r="A58" s="192"/>
      <c r="B58" s="205"/>
      <c r="C58" s="112" t="s">
        <v>34</v>
      </c>
      <c r="D58" s="113">
        <v>31</v>
      </c>
      <c r="E58" s="109"/>
      <c r="F58" s="109"/>
      <c r="G58" s="109"/>
      <c r="H58" s="109"/>
      <c r="I58" s="109"/>
      <c r="J58" s="109"/>
      <c r="K58" s="109"/>
      <c r="L58" s="109">
        <v>5804974.7357834624</v>
      </c>
      <c r="M58" s="109">
        <v>5804974.7357834624</v>
      </c>
      <c r="N58" s="109">
        <v>5804974.7357834624</v>
      </c>
      <c r="O58" s="109">
        <v>5804974.7357834624</v>
      </c>
      <c r="P58" s="109">
        <v>5804974.7357834624</v>
      </c>
      <c r="Q58" s="109">
        <v>5804974.7357834624</v>
      </c>
      <c r="R58" s="109">
        <v>5804974.7357834624</v>
      </c>
      <c r="S58" s="109">
        <v>5804974.7357834624</v>
      </c>
      <c r="T58" s="109">
        <v>5804974.7357834624</v>
      </c>
      <c r="U58" s="109">
        <v>5804974.7357834624</v>
      </c>
      <c r="V58" s="109"/>
      <c r="W58" s="109"/>
      <c r="X58" s="109"/>
      <c r="Y58" s="109"/>
      <c r="Z58" s="109"/>
      <c r="AA58" s="109"/>
      <c r="AB58" s="142"/>
      <c r="AC58" s="152">
        <v>58049747.357834637</v>
      </c>
      <c r="AD58" s="152"/>
    </row>
    <row r="59" spans="1:33" s="37" customFormat="1" x14ac:dyDescent="0.2">
      <c r="AD59" s="209"/>
    </row>
    <row r="60" spans="1:33" s="37" customFormat="1" ht="15.75" x14ac:dyDescent="0.2">
      <c r="B60" s="38" t="s">
        <v>44</v>
      </c>
      <c r="Z60" s="210"/>
      <c r="AA60" s="210"/>
      <c r="AB60" s="210"/>
    </row>
    <row r="61" spans="1:33" s="37" customFormat="1" ht="18" x14ac:dyDescent="0.25">
      <c r="B61" s="38" t="s">
        <v>51</v>
      </c>
      <c r="Z61" s="7" t="s">
        <v>58</v>
      </c>
    </row>
  </sheetData>
  <mergeCells count="26">
    <mergeCell ref="A55:A58"/>
    <mergeCell ref="B55:B58"/>
    <mergeCell ref="A43:A46"/>
    <mergeCell ref="B43:B46"/>
    <mergeCell ref="A47:A50"/>
    <mergeCell ref="B47:B50"/>
    <mergeCell ref="A51:A54"/>
    <mergeCell ref="B51:B54"/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D2:E2"/>
    <mergeCell ref="C9:D9"/>
    <mergeCell ref="A11:A14"/>
    <mergeCell ref="B11:B14"/>
    <mergeCell ref="A15:A18"/>
    <mergeCell ref="B15:B18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FCDC6-A66B-4B89-9768-763465CBA4E2}">
  <sheetPr>
    <tabColor theme="3" tint="0.39997558519241921"/>
    <pageSetUpPr fitToPage="1"/>
  </sheetPr>
  <dimension ref="A1:AG61"/>
  <sheetViews>
    <sheetView showGridLines="0" zoomScale="90" workbookViewId="0">
      <pane xSplit="4" ySplit="10" topLeftCell="L28" activePane="bottomRight" state="frozen"/>
      <selection activeCell="E24" sqref="E24"/>
      <selection pane="topRight" activeCell="E24" sqref="E24"/>
      <selection pane="bottomLeft" activeCell="E24" sqref="E24"/>
      <selection pane="bottomRight" activeCell="E24" sqref="E24"/>
    </sheetView>
  </sheetViews>
  <sheetFormatPr baseColWidth="10" defaultColWidth="0" defaultRowHeight="12.75" x14ac:dyDescent="0.2"/>
  <cols>
    <col min="1" max="1" width="8.28515625" style="206" customWidth="1"/>
    <col min="2" max="2" width="15.5703125" style="206" customWidth="1"/>
    <col min="3" max="4" width="13.28515625" style="206" customWidth="1"/>
    <col min="5" max="11" width="14.42578125" style="206" hidden="1" customWidth="1"/>
    <col min="12" max="21" width="14.42578125" style="206" bestFit="1" customWidth="1"/>
    <col min="22" max="25" width="14.42578125" style="206" hidden="1" customWidth="1"/>
    <col min="26" max="26" width="15.28515625" style="206" hidden="1" customWidth="1"/>
    <col min="27" max="28" width="14.42578125" style="206" hidden="1" customWidth="1"/>
    <col min="29" max="29" width="17.7109375" style="206" customWidth="1"/>
    <col min="30" max="30" width="22.42578125" style="206" customWidth="1"/>
    <col min="31" max="31" width="3.42578125" style="206" hidden="1" customWidth="1"/>
    <col min="32" max="32" width="5.28515625" style="206" hidden="1" customWidth="1"/>
    <col min="33" max="33" width="9.85546875" style="206" hidden="1" customWidth="1"/>
    <col min="34" max="16384" width="3.42578125" style="206" hidden="1"/>
  </cols>
  <sheetData>
    <row r="1" spans="1:33" ht="15" x14ac:dyDescent="0.2">
      <c r="A1" s="156" t="s">
        <v>79</v>
      </c>
      <c r="B1" s="157"/>
      <c r="C1" s="157"/>
      <c r="D1" s="157"/>
    </row>
    <row r="2" spans="1:33" ht="15.75" x14ac:dyDescent="0.2">
      <c r="A2" s="156" t="s">
        <v>55</v>
      </c>
      <c r="B2" s="157"/>
      <c r="C2" s="157"/>
      <c r="D2" s="200"/>
      <c r="E2" s="200"/>
      <c r="F2" s="81"/>
    </row>
    <row r="3" spans="1:33" ht="15.75" x14ac:dyDescent="0.2">
      <c r="A3" s="156" t="s">
        <v>56</v>
      </c>
      <c r="B3" s="157"/>
      <c r="C3" s="157"/>
      <c r="D3" s="158" t="s">
        <v>129</v>
      </c>
      <c r="E3" s="81"/>
      <c r="F3" s="81"/>
    </row>
    <row r="4" spans="1:33" ht="15.75" x14ac:dyDescent="0.2">
      <c r="A4" s="156" t="s">
        <v>57</v>
      </c>
      <c r="B4" s="157"/>
      <c r="C4" s="157"/>
      <c r="D4" s="159"/>
      <c r="E4" s="81"/>
      <c r="F4" s="81"/>
      <c r="H4" s="207"/>
    </row>
    <row r="5" spans="1:33" ht="15.75" x14ac:dyDescent="0.2">
      <c r="A5" s="156" t="s">
        <v>59</v>
      </c>
      <c r="B5" s="157"/>
      <c r="C5" s="157"/>
      <c r="D5" s="159"/>
      <c r="E5" s="81"/>
      <c r="F5" s="81"/>
    </row>
    <row r="6" spans="1:33" ht="15.75" x14ac:dyDescent="0.2">
      <c r="A6" s="156" t="s">
        <v>28</v>
      </c>
      <c r="B6" s="157"/>
      <c r="C6" s="157"/>
      <c r="D6" s="160">
        <v>2038</v>
      </c>
      <c r="E6" s="84"/>
      <c r="F6" s="84"/>
    </row>
    <row r="7" spans="1:33" ht="15.75" x14ac:dyDescent="0.2">
      <c r="A7" s="156" t="s">
        <v>29</v>
      </c>
      <c r="B7" s="157"/>
      <c r="C7" s="157"/>
      <c r="D7" s="161" t="s">
        <v>94</v>
      </c>
      <c r="E7" s="81"/>
      <c r="F7" s="81"/>
    </row>
    <row r="8" spans="1:33" ht="13.5" customHeight="1" x14ac:dyDescent="0.25">
      <c r="A8" s="162" t="s">
        <v>60</v>
      </c>
      <c r="B8" s="157"/>
      <c r="C8" s="157"/>
      <c r="D8" s="161" t="s">
        <v>38</v>
      </c>
    </row>
    <row r="9" spans="1:33" ht="16.5" thickBot="1" x14ac:dyDescent="0.25">
      <c r="C9" s="199"/>
      <c r="D9" s="199"/>
    </row>
    <row r="10" spans="1:33" s="208" customFormat="1" ht="32.25" thickBot="1" x14ac:dyDescent="0.25">
      <c r="A10" s="3" t="s">
        <v>112</v>
      </c>
      <c r="B10" s="4" t="s">
        <v>52</v>
      </c>
      <c r="C10" s="4" t="s">
        <v>54</v>
      </c>
      <c r="D10" s="88" t="s">
        <v>53</v>
      </c>
      <c r="E10" s="89" t="s">
        <v>4</v>
      </c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0" t="s">
        <v>10</v>
      </c>
      <c r="L10" s="90" t="s">
        <v>11</v>
      </c>
      <c r="M10" s="90" t="s">
        <v>12</v>
      </c>
      <c r="N10" s="90" t="s">
        <v>13</v>
      </c>
      <c r="O10" s="90" t="s">
        <v>14</v>
      </c>
      <c r="P10" s="90" t="s">
        <v>15</v>
      </c>
      <c r="Q10" s="90" t="s">
        <v>16</v>
      </c>
      <c r="R10" s="90" t="s">
        <v>17</v>
      </c>
      <c r="S10" s="90" t="s">
        <v>18</v>
      </c>
      <c r="T10" s="90" t="s">
        <v>19</v>
      </c>
      <c r="U10" s="90" t="s">
        <v>20</v>
      </c>
      <c r="V10" s="90" t="s">
        <v>21</v>
      </c>
      <c r="W10" s="90" t="s">
        <v>22</v>
      </c>
      <c r="X10" s="90" t="s">
        <v>23</v>
      </c>
      <c r="Y10" s="90" t="s">
        <v>24</v>
      </c>
      <c r="Z10" s="90" t="s">
        <v>25</v>
      </c>
      <c r="AA10" s="90" t="s">
        <v>26</v>
      </c>
      <c r="AB10" s="141" t="s">
        <v>27</v>
      </c>
      <c r="AC10" s="140" t="s">
        <v>34</v>
      </c>
    </row>
    <row r="11" spans="1:33" ht="15" x14ac:dyDescent="0.2">
      <c r="A11" s="191">
        <v>50406</v>
      </c>
      <c r="B11" s="211">
        <v>33659028.386529617</v>
      </c>
      <c r="C11" s="94" t="s">
        <v>35</v>
      </c>
      <c r="D11" s="95">
        <v>19</v>
      </c>
      <c r="E11" s="148"/>
      <c r="F11" s="149"/>
      <c r="G11" s="149"/>
      <c r="H11" s="149"/>
      <c r="I11" s="149"/>
      <c r="J11" s="149"/>
      <c r="K11" s="149"/>
      <c r="L11" s="149">
        <v>108577.5109242891</v>
      </c>
      <c r="M11" s="149">
        <v>108577.5109242891</v>
      </c>
      <c r="N11" s="149">
        <v>108577.5109242891</v>
      </c>
      <c r="O11" s="149">
        <v>108577.5109242891</v>
      </c>
      <c r="P11" s="149">
        <v>108577.5109242891</v>
      </c>
      <c r="Q11" s="149">
        <v>108577.5109242891</v>
      </c>
      <c r="R11" s="149">
        <v>108577.5109242891</v>
      </c>
      <c r="S11" s="149">
        <v>108577.5109242891</v>
      </c>
      <c r="T11" s="149">
        <v>108577.5109242891</v>
      </c>
      <c r="U11" s="149">
        <v>108577.5109242891</v>
      </c>
      <c r="V11" s="149"/>
      <c r="W11" s="149"/>
      <c r="X11" s="149"/>
      <c r="Y11" s="149"/>
      <c r="Z11" s="149"/>
      <c r="AA11" s="149"/>
      <c r="AB11" s="149"/>
      <c r="AC11" s="151">
        <v>20629727.075614929</v>
      </c>
      <c r="AF11" s="206" t="s">
        <v>1</v>
      </c>
      <c r="AG11" s="206">
        <v>1</v>
      </c>
    </row>
    <row r="12" spans="1:33" ht="15" x14ac:dyDescent="0.2">
      <c r="A12" s="191"/>
      <c r="B12" s="204"/>
      <c r="C12" s="100" t="s">
        <v>36</v>
      </c>
      <c r="D12" s="101">
        <v>5</v>
      </c>
      <c r="E12" s="145"/>
      <c r="F12" s="146"/>
      <c r="G12" s="146"/>
      <c r="H12" s="146"/>
      <c r="I12" s="146"/>
      <c r="J12" s="146"/>
      <c r="K12" s="146"/>
      <c r="L12" s="146">
        <v>108577.5109242891</v>
      </c>
      <c r="M12" s="146">
        <v>108577.5109242891</v>
      </c>
      <c r="N12" s="146">
        <v>108577.5109242891</v>
      </c>
      <c r="O12" s="146">
        <v>108577.5109242891</v>
      </c>
      <c r="P12" s="146">
        <v>108577.5109242891</v>
      </c>
      <c r="Q12" s="146">
        <v>108577.5109242891</v>
      </c>
      <c r="R12" s="146">
        <v>108577.5109242891</v>
      </c>
      <c r="S12" s="146">
        <v>108577.5109242891</v>
      </c>
      <c r="T12" s="146">
        <v>108577.5109242891</v>
      </c>
      <c r="U12" s="146">
        <v>108577.5109242891</v>
      </c>
      <c r="V12" s="146"/>
      <c r="W12" s="146"/>
      <c r="X12" s="146"/>
      <c r="Y12" s="146"/>
      <c r="Z12" s="146"/>
      <c r="AA12" s="146"/>
      <c r="AB12" s="146"/>
      <c r="AC12" s="152">
        <v>5428875.5462144548</v>
      </c>
      <c r="AF12" s="206" t="s">
        <v>3</v>
      </c>
      <c r="AG12" s="206">
        <v>1</v>
      </c>
    </row>
    <row r="13" spans="1:33" ht="15" x14ac:dyDescent="0.2">
      <c r="A13" s="191"/>
      <c r="B13" s="204"/>
      <c r="C13" s="106" t="s">
        <v>37</v>
      </c>
      <c r="D13" s="107">
        <v>7</v>
      </c>
      <c r="E13" s="143"/>
      <c r="F13" s="143"/>
      <c r="G13" s="143"/>
      <c r="H13" s="143"/>
      <c r="I13" s="143"/>
      <c r="J13" s="143"/>
      <c r="K13" s="143"/>
      <c r="L13" s="143">
        <v>108577.5109242891</v>
      </c>
      <c r="M13" s="143">
        <v>108577.5109242891</v>
      </c>
      <c r="N13" s="143">
        <v>108577.5109242891</v>
      </c>
      <c r="O13" s="143">
        <v>108577.5109242891</v>
      </c>
      <c r="P13" s="143">
        <v>108577.5109242891</v>
      </c>
      <c r="Q13" s="143">
        <v>108577.5109242891</v>
      </c>
      <c r="R13" s="143">
        <v>108577.5109242891</v>
      </c>
      <c r="S13" s="143">
        <v>108577.5109242891</v>
      </c>
      <c r="T13" s="143">
        <v>108577.5109242891</v>
      </c>
      <c r="U13" s="143">
        <v>108577.5109242891</v>
      </c>
      <c r="V13" s="143"/>
      <c r="W13" s="143"/>
      <c r="X13" s="143"/>
      <c r="Y13" s="143"/>
      <c r="Z13" s="143"/>
      <c r="AA13" s="143"/>
      <c r="AB13" s="143"/>
      <c r="AC13" s="153">
        <v>7600425.7647002367</v>
      </c>
      <c r="AF13" s="206" t="s">
        <v>2</v>
      </c>
      <c r="AG13" s="206">
        <v>1</v>
      </c>
    </row>
    <row r="14" spans="1:33" ht="15.75" thickBot="1" x14ac:dyDescent="0.25">
      <c r="A14" s="192"/>
      <c r="B14" s="205"/>
      <c r="C14" s="122" t="s">
        <v>34</v>
      </c>
      <c r="D14" s="123">
        <v>31</v>
      </c>
      <c r="E14" s="109"/>
      <c r="F14" s="109"/>
      <c r="G14" s="109"/>
      <c r="H14" s="109"/>
      <c r="I14" s="109"/>
      <c r="J14" s="109"/>
      <c r="K14" s="109"/>
      <c r="L14" s="109">
        <v>3365902.8386529619</v>
      </c>
      <c r="M14" s="109">
        <v>3365902.8386529619</v>
      </c>
      <c r="N14" s="109">
        <v>3365902.8386529619</v>
      </c>
      <c r="O14" s="109">
        <v>3365902.8386529619</v>
      </c>
      <c r="P14" s="109">
        <v>3365902.8386529619</v>
      </c>
      <c r="Q14" s="109">
        <v>3365902.8386529619</v>
      </c>
      <c r="R14" s="109">
        <v>3365902.8386529619</v>
      </c>
      <c r="S14" s="109">
        <v>3365902.8386529619</v>
      </c>
      <c r="T14" s="109">
        <v>3365902.8386529619</v>
      </c>
      <c r="U14" s="109">
        <v>3365902.8386529619</v>
      </c>
      <c r="V14" s="109"/>
      <c r="W14" s="109"/>
      <c r="X14" s="109"/>
      <c r="Y14" s="109"/>
      <c r="Z14" s="109"/>
      <c r="AA14" s="109"/>
      <c r="AB14" s="142"/>
      <c r="AC14" s="152">
        <v>33659028.386529617</v>
      </c>
      <c r="AD14" s="152"/>
    </row>
    <row r="15" spans="1:33" ht="15" x14ac:dyDescent="0.2">
      <c r="A15" s="191">
        <v>50437</v>
      </c>
      <c r="B15" s="211">
        <v>33346161.902394928</v>
      </c>
      <c r="C15" s="94" t="s">
        <v>35</v>
      </c>
      <c r="D15" s="95">
        <v>20</v>
      </c>
      <c r="E15" s="148"/>
      <c r="F15" s="149"/>
      <c r="G15" s="149"/>
      <c r="H15" s="149"/>
      <c r="I15" s="149"/>
      <c r="J15" s="149"/>
      <c r="K15" s="149"/>
      <c r="L15" s="149">
        <v>119093.43536569619</v>
      </c>
      <c r="M15" s="149">
        <v>119093.43536569619</v>
      </c>
      <c r="N15" s="149">
        <v>119093.43536569619</v>
      </c>
      <c r="O15" s="149">
        <v>119093.43536569619</v>
      </c>
      <c r="P15" s="149">
        <v>119093.43536569619</v>
      </c>
      <c r="Q15" s="149">
        <v>119093.43536569619</v>
      </c>
      <c r="R15" s="149">
        <v>119093.43536569619</v>
      </c>
      <c r="S15" s="149">
        <v>119093.43536569619</v>
      </c>
      <c r="T15" s="149">
        <v>119093.43536569619</v>
      </c>
      <c r="U15" s="149">
        <v>119093.43536569619</v>
      </c>
      <c r="V15" s="149"/>
      <c r="W15" s="149"/>
      <c r="X15" s="149"/>
      <c r="Y15" s="149"/>
      <c r="Z15" s="149"/>
      <c r="AA15" s="149"/>
      <c r="AB15" s="149"/>
      <c r="AC15" s="151">
        <v>23818687.073139235</v>
      </c>
      <c r="AF15" s="206" t="s">
        <v>1</v>
      </c>
      <c r="AG15" s="206">
        <v>2</v>
      </c>
    </row>
    <row r="16" spans="1:33" ht="15" x14ac:dyDescent="0.2">
      <c r="A16" s="191"/>
      <c r="B16" s="204"/>
      <c r="C16" s="100" t="s">
        <v>36</v>
      </c>
      <c r="D16" s="101">
        <v>4</v>
      </c>
      <c r="E16" s="145"/>
      <c r="F16" s="146"/>
      <c r="G16" s="146"/>
      <c r="H16" s="146"/>
      <c r="I16" s="146"/>
      <c r="J16" s="146"/>
      <c r="K16" s="146"/>
      <c r="L16" s="146">
        <v>119093.43536569619</v>
      </c>
      <c r="M16" s="146">
        <v>119093.43536569619</v>
      </c>
      <c r="N16" s="146">
        <v>119093.43536569619</v>
      </c>
      <c r="O16" s="146">
        <v>119093.43536569619</v>
      </c>
      <c r="P16" s="146">
        <v>119093.43536569619</v>
      </c>
      <c r="Q16" s="146">
        <v>119093.43536569619</v>
      </c>
      <c r="R16" s="146">
        <v>119093.43536569619</v>
      </c>
      <c r="S16" s="146">
        <v>119093.43536569619</v>
      </c>
      <c r="T16" s="146">
        <v>119093.43536569619</v>
      </c>
      <c r="U16" s="146">
        <v>119093.43536569619</v>
      </c>
      <c r="V16" s="146"/>
      <c r="W16" s="146"/>
      <c r="X16" s="146"/>
      <c r="Y16" s="146"/>
      <c r="Z16" s="146"/>
      <c r="AA16" s="146"/>
      <c r="AB16" s="146"/>
      <c r="AC16" s="152">
        <v>4763737.4146278473</v>
      </c>
      <c r="AF16" s="206" t="s">
        <v>3</v>
      </c>
      <c r="AG16" s="206">
        <v>2</v>
      </c>
    </row>
    <row r="17" spans="1:33" ht="15" x14ac:dyDescent="0.2">
      <c r="A17" s="191"/>
      <c r="B17" s="204"/>
      <c r="C17" s="106" t="s">
        <v>37</v>
      </c>
      <c r="D17" s="107">
        <v>4</v>
      </c>
      <c r="E17" s="143"/>
      <c r="F17" s="143"/>
      <c r="G17" s="143"/>
      <c r="H17" s="143"/>
      <c r="I17" s="143"/>
      <c r="J17" s="143"/>
      <c r="K17" s="143"/>
      <c r="L17" s="143">
        <v>119093.43536569619</v>
      </c>
      <c r="M17" s="143">
        <v>119093.43536569619</v>
      </c>
      <c r="N17" s="143">
        <v>119093.43536569619</v>
      </c>
      <c r="O17" s="143">
        <v>119093.43536569619</v>
      </c>
      <c r="P17" s="143">
        <v>119093.43536569619</v>
      </c>
      <c r="Q17" s="143">
        <v>119093.43536569619</v>
      </c>
      <c r="R17" s="143">
        <v>119093.43536569619</v>
      </c>
      <c r="S17" s="143">
        <v>119093.43536569619</v>
      </c>
      <c r="T17" s="143">
        <v>119093.43536569619</v>
      </c>
      <c r="U17" s="143">
        <v>119093.43536569619</v>
      </c>
      <c r="V17" s="143"/>
      <c r="W17" s="143"/>
      <c r="X17" s="143"/>
      <c r="Y17" s="143"/>
      <c r="Z17" s="143"/>
      <c r="AA17" s="143"/>
      <c r="AB17" s="143"/>
      <c r="AC17" s="153">
        <v>4763737.4146278473</v>
      </c>
      <c r="AF17" s="206" t="s">
        <v>2</v>
      </c>
      <c r="AG17" s="206">
        <v>2</v>
      </c>
    </row>
    <row r="18" spans="1:33" ht="15.75" thickBot="1" x14ac:dyDescent="0.25">
      <c r="A18" s="192"/>
      <c r="B18" s="205"/>
      <c r="C18" s="112" t="s">
        <v>34</v>
      </c>
      <c r="D18" s="113">
        <v>28</v>
      </c>
      <c r="E18" s="109"/>
      <c r="F18" s="109"/>
      <c r="G18" s="109"/>
      <c r="H18" s="109"/>
      <c r="I18" s="109"/>
      <c r="J18" s="109"/>
      <c r="K18" s="109"/>
      <c r="L18" s="109">
        <v>3334616.1902394933</v>
      </c>
      <c r="M18" s="109">
        <v>3334616.1902394933</v>
      </c>
      <c r="N18" s="109">
        <v>3334616.1902394933</v>
      </c>
      <c r="O18" s="109">
        <v>3334616.1902394933</v>
      </c>
      <c r="P18" s="109">
        <v>3334616.1902394933</v>
      </c>
      <c r="Q18" s="109">
        <v>3334616.1902394933</v>
      </c>
      <c r="R18" s="109">
        <v>3334616.1902394933</v>
      </c>
      <c r="S18" s="109">
        <v>3334616.1902394933</v>
      </c>
      <c r="T18" s="109">
        <v>3334616.1902394933</v>
      </c>
      <c r="U18" s="109">
        <v>3334616.1902394933</v>
      </c>
      <c r="V18" s="109"/>
      <c r="W18" s="109"/>
      <c r="X18" s="109"/>
      <c r="Y18" s="109"/>
      <c r="Z18" s="109"/>
      <c r="AA18" s="109"/>
      <c r="AB18" s="142"/>
      <c r="AC18" s="152">
        <v>33346161.902394928</v>
      </c>
      <c r="AD18" s="152"/>
    </row>
    <row r="19" spans="1:33" ht="15" x14ac:dyDescent="0.2">
      <c r="A19" s="193">
        <v>50465</v>
      </c>
      <c r="B19" s="211">
        <v>35063644.326642819</v>
      </c>
      <c r="C19" s="94" t="s">
        <v>35</v>
      </c>
      <c r="D19" s="95">
        <v>22</v>
      </c>
      <c r="E19" s="148"/>
      <c r="F19" s="149"/>
      <c r="G19" s="149"/>
      <c r="H19" s="149"/>
      <c r="I19" s="149"/>
      <c r="J19" s="149"/>
      <c r="K19" s="149"/>
      <c r="L19" s="149">
        <v>113108.53008594461</v>
      </c>
      <c r="M19" s="149">
        <v>113108.53008594461</v>
      </c>
      <c r="N19" s="149">
        <v>113108.53008594461</v>
      </c>
      <c r="O19" s="149">
        <v>113108.53008594461</v>
      </c>
      <c r="P19" s="149">
        <v>113108.53008594461</v>
      </c>
      <c r="Q19" s="149">
        <v>113108.53008594461</v>
      </c>
      <c r="R19" s="149">
        <v>113108.53008594461</v>
      </c>
      <c r="S19" s="149">
        <v>113108.53008594461</v>
      </c>
      <c r="T19" s="149">
        <v>113108.53008594461</v>
      </c>
      <c r="U19" s="149">
        <v>113108.53008594461</v>
      </c>
      <c r="V19" s="149"/>
      <c r="W19" s="149"/>
      <c r="X19" s="149"/>
      <c r="Y19" s="149"/>
      <c r="Z19" s="149"/>
      <c r="AA19" s="149"/>
      <c r="AB19" s="149"/>
      <c r="AC19" s="151">
        <v>24883876.618907809</v>
      </c>
      <c r="AF19" s="206" t="s">
        <v>1</v>
      </c>
      <c r="AG19" s="206">
        <v>3</v>
      </c>
    </row>
    <row r="20" spans="1:33" ht="15" x14ac:dyDescent="0.2">
      <c r="A20" s="191"/>
      <c r="B20" s="204"/>
      <c r="C20" s="100" t="s">
        <v>36</v>
      </c>
      <c r="D20" s="101">
        <v>4</v>
      </c>
      <c r="E20" s="145"/>
      <c r="F20" s="146"/>
      <c r="G20" s="146"/>
      <c r="H20" s="146"/>
      <c r="I20" s="146"/>
      <c r="J20" s="146"/>
      <c r="K20" s="146"/>
      <c r="L20" s="146">
        <v>113108.53008594461</v>
      </c>
      <c r="M20" s="146">
        <v>113108.53008594461</v>
      </c>
      <c r="N20" s="146">
        <v>113108.53008594461</v>
      </c>
      <c r="O20" s="146">
        <v>113108.53008594461</v>
      </c>
      <c r="P20" s="146">
        <v>113108.53008594461</v>
      </c>
      <c r="Q20" s="146">
        <v>113108.53008594461</v>
      </c>
      <c r="R20" s="146">
        <v>113108.53008594461</v>
      </c>
      <c r="S20" s="146">
        <v>113108.53008594461</v>
      </c>
      <c r="T20" s="146">
        <v>113108.53008594461</v>
      </c>
      <c r="U20" s="146">
        <v>113108.53008594461</v>
      </c>
      <c r="V20" s="146"/>
      <c r="W20" s="146"/>
      <c r="X20" s="146"/>
      <c r="Y20" s="146"/>
      <c r="Z20" s="146"/>
      <c r="AA20" s="146"/>
      <c r="AB20" s="146"/>
      <c r="AC20" s="152">
        <v>4524341.2034377838</v>
      </c>
      <c r="AF20" s="206" t="s">
        <v>3</v>
      </c>
      <c r="AG20" s="206">
        <v>3</v>
      </c>
    </row>
    <row r="21" spans="1:33" ht="15" x14ac:dyDescent="0.2">
      <c r="A21" s="191"/>
      <c r="B21" s="204"/>
      <c r="C21" s="106" t="s">
        <v>37</v>
      </c>
      <c r="D21" s="107">
        <v>5</v>
      </c>
      <c r="E21" s="143"/>
      <c r="F21" s="143"/>
      <c r="G21" s="143"/>
      <c r="H21" s="143"/>
      <c r="I21" s="143"/>
      <c r="J21" s="143"/>
      <c r="K21" s="143"/>
      <c r="L21" s="143">
        <v>113108.53008594461</v>
      </c>
      <c r="M21" s="143">
        <v>113108.53008594461</v>
      </c>
      <c r="N21" s="143">
        <v>113108.53008594461</v>
      </c>
      <c r="O21" s="143">
        <v>113108.53008594461</v>
      </c>
      <c r="P21" s="143">
        <v>113108.53008594461</v>
      </c>
      <c r="Q21" s="143">
        <v>113108.53008594461</v>
      </c>
      <c r="R21" s="143">
        <v>113108.53008594461</v>
      </c>
      <c r="S21" s="143">
        <v>113108.53008594461</v>
      </c>
      <c r="T21" s="143">
        <v>113108.53008594461</v>
      </c>
      <c r="U21" s="143">
        <v>113108.53008594461</v>
      </c>
      <c r="V21" s="143"/>
      <c r="W21" s="143"/>
      <c r="X21" s="143"/>
      <c r="Y21" s="143"/>
      <c r="Z21" s="143"/>
      <c r="AA21" s="143"/>
      <c r="AB21" s="143"/>
      <c r="AC21" s="153">
        <v>5655426.5042972295</v>
      </c>
      <c r="AF21" s="206" t="s">
        <v>2</v>
      </c>
      <c r="AG21" s="206">
        <v>3</v>
      </c>
    </row>
    <row r="22" spans="1:33" ht="15.75" thickBot="1" x14ac:dyDescent="0.25">
      <c r="A22" s="192"/>
      <c r="B22" s="205"/>
      <c r="C22" s="112" t="s">
        <v>34</v>
      </c>
      <c r="D22" s="113">
        <v>31</v>
      </c>
      <c r="E22" s="109"/>
      <c r="F22" s="109"/>
      <c r="G22" s="109"/>
      <c r="H22" s="109"/>
      <c r="I22" s="109"/>
      <c r="J22" s="109"/>
      <c r="K22" s="109"/>
      <c r="L22" s="109">
        <v>3506364.4326642826</v>
      </c>
      <c r="M22" s="109">
        <v>3506364.4326642826</v>
      </c>
      <c r="N22" s="109">
        <v>3506364.4326642826</v>
      </c>
      <c r="O22" s="109">
        <v>3506364.4326642826</v>
      </c>
      <c r="P22" s="109">
        <v>3506364.4326642826</v>
      </c>
      <c r="Q22" s="109">
        <v>3506364.4326642826</v>
      </c>
      <c r="R22" s="109">
        <v>3506364.4326642826</v>
      </c>
      <c r="S22" s="109">
        <v>3506364.4326642826</v>
      </c>
      <c r="T22" s="109">
        <v>3506364.4326642826</v>
      </c>
      <c r="U22" s="109">
        <v>3506364.4326642826</v>
      </c>
      <c r="V22" s="109"/>
      <c r="W22" s="109"/>
      <c r="X22" s="109"/>
      <c r="Y22" s="109"/>
      <c r="Z22" s="109"/>
      <c r="AA22" s="109"/>
      <c r="AB22" s="142"/>
      <c r="AC22" s="152">
        <v>35063644.326642819</v>
      </c>
      <c r="AD22" s="152"/>
    </row>
    <row r="23" spans="1:33" ht="15" x14ac:dyDescent="0.2">
      <c r="A23" s="193">
        <v>50496</v>
      </c>
      <c r="B23" s="211">
        <v>33510417.362430464</v>
      </c>
      <c r="C23" s="94" t="s">
        <v>35</v>
      </c>
      <c r="D23" s="95">
        <v>20</v>
      </c>
      <c r="E23" s="148"/>
      <c r="F23" s="149"/>
      <c r="G23" s="149"/>
      <c r="H23" s="149"/>
      <c r="I23" s="149"/>
      <c r="J23" s="149"/>
      <c r="K23" s="149"/>
      <c r="L23" s="149">
        <v>111701.39120810157</v>
      </c>
      <c r="M23" s="149">
        <v>111701.39120810157</v>
      </c>
      <c r="N23" s="149">
        <v>111701.39120810157</v>
      </c>
      <c r="O23" s="149">
        <v>111701.39120810157</v>
      </c>
      <c r="P23" s="149">
        <v>111701.39120810157</v>
      </c>
      <c r="Q23" s="149">
        <v>111701.39120810157</v>
      </c>
      <c r="R23" s="149">
        <v>111701.39120810157</v>
      </c>
      <c r="S23" s="149">
        <v>111701.39120810157</v>
      </c>
      <c r="T23" s="149">
        <v>111701.39120810157</v>
      </c>
      <c r="U23" s="149">
        <v>111701.39120810157</v>
      </c>
      <c r="V23" s="149"/>
      <c r="W23" s="149"/>
      <c r="X23" s="149"/>
      <c r="Y23" s="149"/>
      <c r="Z23" s="149"/>
      <c r="AA23" s="149"/>
      <c r="AB23" s="149"/>
      <c r="AC23" s="151">
        <v>22340278.24162031</v>
      </c>
      <c r="AF23" s="206" t="s">
        <v>1</v>
      </c>
      <c r="AG23" s="206">
        <v>4</v>
      </c>
    </row>
    <row r="24" spans="1:33" ht="15" x14ac:dyDescent="0.2">
      <c r="A24" s="191"/>
      <c r="B24" s="204"/>
      <c r="C24" s="100" t="s">
        <v>36</v>
      </c>
      <c r="D24" s="101">
        <v>4</v>
      </c>
      <c r="E24" s="145"/>
      <c r="F24" s="146"/>
      <c r="G24" s="146"/>
      <c r="H24" s="146"/>
      <c r="I24" s="146"/>
      <c r="J24" s="146"/>
      <c r="K24" s="146"/>
      <c r="L24" s="146">
        <v>111701.39120810157</v>
      </c>
      <c r="M24" s="146">
        <v>111701.39120810157</v>
      </c>
      <c r="N24" s="146">
        <v>111701.39120810157</v>
      </c>
      <c r="O24" s="146">
        <v>111701.39120810157</v>
      </c>
      <c r="P24" s="146">
        <v>111701.39120810157</v>
      </c>
      <c r="Q24" s="146">
        <v>111701.39120810157</v>
      </c>
      <c r="R24" s="146">
        <v>111701.39120810157</v>
      </c>
      <c r="S24" s="146">
        <v>111701.39120810157</v>
      </c>
      <c r="T24" s="146">
        <v>111701.39120810157</v>
      </c>
      <c r="U24" s="146">
        <v>111701.39120810157</v>
      </c>
      <c r="V24" s="146"/>
      <c r="W24" s="146"/>
      <c r="X24" s="146"/>
      <c r="Y24" s="146"/>
      <c r="Z24" s="146"/>
      <c r="AA24" s="146"/>
      <c r="AB24" s="146"/>
      <c r="AC24" s="152">
        <v>4468055.6483240621</v>
      </c>
      <c r="AF24" s="206" t="s">
        <v>3</v>
      </c>
      <c r="AG24" s="206">
        <v>4</v>
      </c>
    </row>
    <row r="25" spans="1:33" ht="15" x14ac:dyDescent="0.2">
      <c r="A25" s="191"/>
      <c r="B25" s="204"/>
      <c r="C25" s="106" t="s">
        <v>37</v>
      </c>
      <c r="D25" s="107">
        <v>6</v>
      </c>
      <c r="E25" s="143"/>
      <c r="F25" s="143"/>
      <c r="G25" s="143"/>
      <c r="H25" s="143"/>
      <c r="I25" s="143"/>
      <c r="J25" s="143"/>
      <c r="K25" s="143"/>
      <c r="L25" s="143">
        <v>111701.39120810157</v>
      </c>
      <c r="M25" s="143">
        <v>111701.39120810157</v>
      </c>
      <c r="N25" s="143">
        <v>111701.39120810157</v>
      </c>
      <c r="O25" s="143">
        <v>111701.39120810157</v>
      </c>
      <c r="P25" s="143">
        <v>111701.39120810157</v>
      </c>
      <c r="Q25" s="143">
        <v>111701.39120810157</v>
      </c>
      <c r="R25" s="143">
        <v>111701.39120810157</v>
      </c>
      <c r="S25" s="143">
        <v>111701.39120810157</v>
      </c>
      <c r="T25" s="143">
        <v>111701.39120810157</v>
      </c>
      <c r="U25" s="143">
        <v>111701.39120810157</v>
      </c>
      <c r="V25" s="143"/>
      <c r="W25" s="143"/>
      <c r="X25" s="143"/>
      <c r="Y25" s="143"/>
      <c r="Z25" s="143"/>
      <c r="AA25" s="143"/>
      <c r="AB25" s="143"/>
      <c r="AC25" s="153">
        <v>6702083.4724860936</v>
      </c>
      <c r="AF25" s="206" t="s">
        <v>2</v>
      </c>
      <c r="AG25" s="206">
        <v>4</v>
      </c>
    </row>
    <row r="26" spans="1:33" ht="15.75" thickBot="1" x14ac:dyDescent="0.25">
      <c r="A26" s="192"/>
      <c r="B26" s="205"/>
      <c r="C26" s="112" t="s">
        <v>34</v>
      </c>
      <c r="D26" s="113">
        <v>30</v>
      </c>
      <c r="E26" s="109"/>
      <c r="F26" s="109"/>
      <c r="G26" s="109"/>
      <c r="H26" s="109"/>
      <c r="I26" s="109"/>
      <c r="J26" s="109"/>
      <c r="K26" s="109"/>
      <c r="L26" s="109">
        <v>3351041.7362430468</v>
      </c>
      <c r="M26" s="109">
        <v>3351041.7362430468</v>
      </c>
      <c r="N26" s="109">
        <v>3351041.7362430468</v>
      </c>
      <c r="O26" s="109">
        <v>3351041.7362430468</v>
      </c>
      <c r="P26" s="109">
        <v>3351041.7362430468</v>
      </c>
      <c r="Q26" s="109">
        <v>3351041.7362430468</v>
      </c>
      <c r="R26" s="109">
        <v>3351041.7362430468</v>
      </c>
      <c r="S26" s="109">
        <v>3351041.7362430468</v>
      </c>
      <c r="T26" s="109">
        <v>3351041.7362430468</v>
      </c>
      <c r="U26" s="109">
        <v>3351041.7362430468</v>
      </c>
      <c r="V26" s="109"/>
      <c r="W26" s="109"/>
      <c r="X26" s="109"/>
      <c r="Y26" s="109"/>
      <c r="Z26" s="109"/>
      <c r="AA26" s="109"/>
      <c r="AB26" s="142"/>
      <c r="AC26" s="152">
        <v>33510417.362430464</v>
      </c>
      <c r="AD26" s="152"/>
    </row>
    <row r="27" spans="1:33" ht="15" x14ac:dyDescent="0.2">
      <c r="A27" s="193">
        <v>50526</v>
      </c>
      <c r="B27" s="211">
        <v>34972051.160596661</v>
      </c>
      <c r="C27" s="94" t="s">
        <v>35</v>
      </c>
      <c r="D27" s="95">
        <v>21</v>
      </c>
      <c r="E27" s="148"/>
      <c r="F27" s="149"/>
      <c r="G27" s="149"/>
      <c r="H27" s="149"/>
      <c r="I27" s="149"/>
      <c r="J27" s="149"/>
      <c r="K27" s="149"/>
      <c r="L27" s="149">
        <v>112813.06825998922</v>
      </c>
      <c r="M27" s="149">
        <v>112813.06825998922</v>
      </c>
      <c r="N27" s="149">
        <v>112813.06825998922</v>
      </c>
      <c r="O27" s="149">
        <v>112813.06825998922</v>
      </c>
      <c r="P27" s="149">
        <v>112813.06825998922</v>
      </c>
      <c r="Q27" s="149">
        <v>112813.06825998922</v>
      </c>
      <c r="R27" s="149">
        <v>112813.06825998922</v>
      </c>
      <c r="S27" s="149">
        <v>112813.06825998922</v>
      </c>
      <c r="T27" s="149">
        <v>112813.06825998922</v>
      </c>
      <c r="U27" s="149">
        <v>112813.06825998922</v>
      </c>
      <c r="V27" s="149"/>
      <c r="W27" s="149"/>
      <c r="X27" s="149"/>
      <c r="Y27" s="149"/>
      <c r="Z27" s="149"/>
      <c r="AA27" s="149"/>
      <c r="AB27" s="149"/>
      <c r="AC27" s="151">
        <v>23690744.33459774</v>
      </c>
      <c r="AF27" s="206" t="s">
        <v>1</v>
      </c>
      <c r="AG27" s="206">
        <v>5</v>
      </c>
    </row>
    <row r="28" spans="1:33" ht="15" x14ac:dyDescent="0.2">
      <c r="A28" s="191"/>
      <c r="B28" s="204"/>
      <c r="C28" s="100" t="s">
        <v>36</v>
      </c>
      <c r="D28" s="101">
        <v>4</v>
      </c>
      <c r="E28" s="145"/>
      <c r="F28" s="146"/>
      <c r="G28" s="146"/>
      <c r="H28" s="146"/>
      <c r="I28" s="146"/>
      <c r="J28" s="146"/>
      <c r="K28" s="146"/>
      <c r="L28" s="146">
        <v>112813.06825998922</v>
      </c>
      <c r="M28" s="146">
        <v>112813.06825998922</v>
      </c>
      <c r="N28" s="146">
        <v>112813.06825998922</v>
      </c>
      <c r="O28" s="146">
        <v>112813.06825998922</v>
      </c>
      <c r="P28" s="146">
        <v>112813.06825998922</v>
      </c>
      <c r="Q28" s="146">
        <v>112813.06825998922</v>
      </c>
      <c r="R28" s="146">
        <v>112813.06825998922</v>
      </c>
      <c r="S28" s="146">
        <v>112813.06825998922</v>
      </c>
      <c r="T28" s="146">
        <v>112813.06825998922</v>
      </c>
      <c r="U28" s="146">
        <v>112813.06825998922</v>
      </c>
      <c r="V28" s="146"/>
      <c r="W28" s="146"/>
      <c r="X28" s="146"/>
      <c r="Y28" s="146"/>
      <c r="Z28" s="146"/>
      <c r="AA28" s="146"/>
      <c r="AB28" s="146"/>
      <c r="AC28" s="152">
        <v>4512522.7303995695</v>
      </c>
      <c r="AF28" s="206" t="s">
        <v>3</v>
      </c>
      <c r="AG28" s="206">
        <v>5</v>
      </c>
    </row>
    <row r="29" spans="1:33" ht="15" x14ac:dyDescent="0.2">
      <c r="A29" s="191"/>
      <c r="B29" s="204"/>
      <c r="C29" s="106" t="s">
        <v>37</v>
      </c>
      <c r="D29" s="107">
        <v>6</v>
      </c>
      <c r="E29" s="143"/>
      <c r="F29" s="143"/>
      <c r="G29" s="143"/>
      <c r="H29" s="143"/>
      <c r="I29" s="143"/>
      <c r="J29" s="143"/>
      <c r="K29" s="143"/>
      <c r="L29" s="143">
        <v>112813.06825998922</v>
      </c>
      <c r="M29" s="143">
        <v>112813.06825998922</v>
      </c>
      <c r="N29" s="143">
        <v>112813.06825998922</v>
      </c>
      <c r="O29" s="143">
        <v>112813.06825998922</v>
      </c>
      <c r="P29" s="143">
        <v>112813.06825998922</v>
      </c>
      <c r="Q29" s="143">
        <v>112813.06825998922</v>
      </c>
      <c r="R29" s="143">
        <v>112813.06825998922</v>
      </c>
      <c r="S29" s="143">
        <v>112813.06825998922</v>
      </c>
      <c r="T29" s="143">
        <v>112813.06825998922</v>
      </c>
      <c r="U29" s="143">
        <v>112813.06825998922</v>
      </c>
      <c r="V29" s="143"/>
      <c r="W29" s="143"/>
      <c r="X29" s="143"/>
      <c r="Y29" s="143"/>
      <c r="Z29" s="143"/>
      <c r="AA29" s="143"/>
      <c r="AB29" s="143"/>
      <c r="AC29" s="153">
        <v>6768784.0955993542</v>
      </c>
      <c r="AF29" s="206" t="s">
        <v>2</v>
      </c>
      <c r="AG29" s="206">
        <v>5</v>
      </c>
    </row>
    <row r="30" spans="1:33" ht="15.75" thickBot="1" x14ac:dyDescent="0.25">
      <c r="A30" s="192"/>
      <c r="B30" s="205"/>
      <c r="C30" s="112" t="s">
        <v>34</v>
      </c>
      <c r="D30" s="113">
        <v>31</v>
      </c>
      <c r="E30" s="109"/>
      <c r="F30" s="109"/>
      <c r="G30" s="109"/>
      <c r="H30" s="109"/>
      <c r="I30" s="109"/>
      <c r="J30" s="109"/>
      <c r="K30" s="109"/>
      <c r="L30" s="109">
        <v>3497205.116059666</v>
      </c>
      <c r="M30" s="109">
        <v>3497205.116059666</v>
      </c>
      <c r="N30" s="109">
        <v>3497205.116059666</v>
      </c>
      <c r="O30" s="109">
        <v>3497205.116059666</v>
      </c>
      <c r="P30" s="109">
        <v>3497205.116059666</v>
      </c>
      <c r="Q30" s="109">
        <v>3497205.116059666</v>
      </c>
      <c r="R30" s="109">
        <v>3497205.116059666</v>
      </c>
      <c r="S30" s="109">
        <v>3497205.116059666</v>
      </c>
      <c r="T30" s="109">
        <v>3497205.116059666</v>
      </c>
      <c r="U30" s="109">
        <v>3497205.116059666</v>
      </c>
      <c r="V30" s="109"/>
      <c r="W30" s="109"/>
      <c r="X30" s="109"/>
      <c r="Y30" s="109"/>
      <c r="Z30" s="109"/>
      <c r="AA30" s="109"/>
      <c r="AB30" s="142"/>
      <c r="AC30" s="152">
        <v>34972051.160596661</v>
      </c>
      <c r="AD30" s="152"/>
    </row>
    <row r="31" spans="1:33" ht="15" x14ac:dyDescent="0.2">
      <c r="A31" s="193">
        <v>50557</v>
      </c>
      <c r="B31" s="211">
        <v>33309037.817143969</v>
      </c>
      <c r="C31" s="94" t="s">
        <v>35</v>
      </c>
      <c r="D31" s="95">
        <v>20</v>
      </c>
      <c r="E31" s="148"/>
      <c r="F31" s="149"/>
      <c r="G31" s="149"/>
      <c r="H31" s="149"/>
      <c r="I31" s="149"/>
      <c r="J31" s="149"/>
      <c r="K31" s="149"/>
      <c r="L31" s="149">
        <v>111030.12605714652</v>
      </c>
      <c r="M31" s="149">
        <v>111030.12605714652</v>
      </c>
      <c r="N31" s="149">
        <v>111030.12605714652</v>
      </c>
      <c r="O31" s="149">
        <v>111030.12605714652</v>
      </c>
      <c r="P31" s="149">
        <v>111030.12605714652</v>
      </c>
      <c r="Q31" s="149">
        <v>111030.12605714652</v>
      </c>
      <c r="R31" s="149">
        <v>111030.12605714652</v>
      </c>
      <c r="S31" s="149">
        <v>111030.12605714652</v>
      </c>
      <c r="T31" s="149">
        <v>111030.12605714652</v>
      </c>
      <c r="U31" s="149">
        <v>111030.12605714652</v>
      </c>
      <c r="V31" s="149"/>
      <c r="W31" s="149"/>
      <c r="X31" s="149"/>
      <c r="Y31" s="149"/>
      <c r="Z31" s="149"/>
      <c r="AA31" s="149"/>
      <c r="AB31" s="149"/>
      <c r="AC31" s="151">
        <v>22206025.211429313</v>
      </c>
      <c r="AF31" s="206" t="s">
        <v>1</v>
      </c>
      <c r="AG31" s="206">
        <v>6</v>
      </c>
    </row>
    <row r="32" spans="1:33" ht="15" x14ac:dyDescent="0.2">
      <c r="A32" s="191"/>
      <c r="B32" s="204"/>
      <c r="C32" s="100" t="s">
        <v>36</v>
      </c>
      <c r="D32" s="101">
        <v>4</v>
      </c>
      <c r="E32" s="145"/>
      <c r="F32" s="146"/>
      <c r="G32" s="146"/>
      <c r="H32" s="146"/>
      <c r="I32" s="146"/>
      <c r="J32" s="146"/>
      <c r="K32" s="146"/>
      <c r="L32" s="146">
        <v>111030.12605714652</v>
      </c>
      <c r="M32" s="146">
        <v>111030.12605714652</v>
      </c>
      <c r="N32" s="146">
        <v>111030.12605714652</v>
      </c>
      <c r="O32" s="146">
        <v>111030.12605714652</v>
      </c>
      <c r="P32" s="146">
        <v>111030.12605714652</v>
      </c>
      <c r="Q32" s="146">
        <v>111030.12605714652</v>
      </c>
      <c r="R32" s="146">
        <v>111030.12605714652</v>
      </c>
      <c r="S32" s="146">
        <v>111030.12605714652</v>
      </c>
      <c r="T32" s="146">
        <v>111030.12605714652</v>
      </c>
      <c r="U32" s="146">
        <v>111030.12605714652</v>
      </c>
      <c r="V32" s="146"/>
      <c r="W32" s="146"/>
      <c r="X32" s="146"/>
      <c r="Y32" s="146"/>
      <c r="Z32" s="146"/>
      <c r="AA32" s="146"/>
      <c r="AB32" s="146"/>
      <c r="AC32" s="152">
        <v>4441205.0422858624</v>
      </c>
      <c r="AF32" s="206" t="s">
        <v>3</v>
      </c>
      <c r="AG32" s="206">
        <v>6</v>
      </c>
    </row>
    <row r="33" spans="1:33" ht="15" x14ac:dyDescent="0.2">
      <c r="A33" s="191"/>
      <c r="B33" s="204"/>
      <c r="C33" s="106" t="s">
        <v>37</v>
      </c>
      <c r="D33" s="107">
        <v>6</v>
      </c>
      <c r="E33" s="143"/>
      <c r="F33" s="143"/>
      <c r="G33" s="143"/>
      <c r="H33" s="143"/>
      <c r="I33" s="143"/>
      <c r="J33" s="143"/>
      <c r="K33" s="143"/>
      <c r="L33" s="143">
        <v>111030.12605714652</v>
      </c>
      <c r="M33" s="143">
        <v>111030.12605714652</v>
      </c>
      <c r="N33" s="143">
        <v>111030.12605714652</v>
      </c>
      <c r="O33" s="143">
        <v>111030.12605714652</v>
      </c>
      <c r="P33" s="143">
        <v>111030.12605714652</v>
      </c>
      <c r="Q33" s="143">
        <v>111030.12605714652</v>
      </c>
      <c r="R33" s="143">
        <v>111030.12605714652</v>
      </c>
      <c r="S33" s="143">
        <v>111030.12605714652</v>
      </c>
      <c r="T33" s="143">
        <v>111030.12605714652</v>
      </c>
      <c r="U33" s="143">
        <v>111030.12605714652</v>
      </c>
      <c r="V33" s="143"/>
      <c r="W33" s="143"/>
      <c r="X33" s="143"/>
      <c r="Y33" s="143"/>
      <c r="Z33" s="143"/>
      <c r="AA33" s="143"/>
      <c r="AB33" s="143"/>
      <c r="AC33" s="153">
        <v>6661807.5634287931</v>
      </c>
      <c r="AF33" s="206" t="s">
        <v>2</v>
      </c>
      <c r="AG33" s="206">
        <v>6</v>
      </c>
    </row>
    <row r="34" spans="1:33" ht="15.75" thickBot="1" x14ac:dyDescent="0.25">
      <c r="A34" s="192"/>
      <c r="B34" s="205"/>
      <c r="C34" s="112" t="s">
        <v>34</v>
      </c>
      <c r="D34" s="113">
        <v>30</v>
      </c>
      <c r="E34" s="109"/>
      <c r="F34" s="109"/>
      <c r="G34" s="109"/>
      <c r="H34" s="109"/>
      <c r="I34" s="109"/>
      <c r="J34" s="109"/>
      <c r="K34" s="109"/>
      <c r="L34" s="109">
        <v>3330903.7817143961</v>
      </c>
      <c r="M34" s="109">
        <v>3330903.7817143961</v>
      </c>
      <c r="N34" s="109">
        <v>3330903.7817143961</v>
      </c>
      <c r="O34" s="109">
        <v>3330903.7817143961</v>
      </c>
      <c r="P34" s="109">
        <v>3330903.7817143961</v>
      </c>
      <c r="Q34" s="109">
        <v>3330903.7817143961</v>
      </c>
      <c r="R34" s="109">
        <v>3330903.7817143961</v>
      </c>
      <c r="S34" s="109">
        <v>3330903.7817143961</v>
      </c>
      <c r="T34" s="109">
        <v>3330903.7817143961</v>
      </c>
      <c r="U34" s="109">
        <v>3330903.7817143961</v>
      </c>
      <c r="V34" s="109"/>
      <c r="W34" s="109"/>
      <c r="X34" s="109"/>
      <c r="Y34" s="109"/>
      <c r="Z34" s="109"/>
      <c r="AA34" s="109"/>
      <c r="AB34" s="142"/>
      <c r="AC34" s="152">
        <v>33309037.817143969</v>
      </c>
      <c r="AD34" s="152"/>
    </row>
    <row r="35" spans="1:33" ht="15" x14ac:dyDescent="0.2">
      <c r="A35" s="193">
        <v>50587</v>
      </c>
      <c r="B35" s="211">
        <v>34414921.829341546</v>
      </c>
      <c r="C35" s="94" t="s">
        <v>35</v>
      </c>
      <c r="D35" s="95">
        <v>20</v>
      </c>
      <c r="E35" s="148"/>
      <c r="F35" s="149"/>
      <c r="G35" s="149"/>
      <c r="H35" s="149"/>
      <c r="I35" s="149"/>
      <c r="J35" s="149"/>
      <c r="K35" s="149"/>
      <c r="L35" s="149">
        <v>111015.8768688437</v>
      </c>
      <c r="M35" s="149">
        <v>111015.8768688437</v>
      </c>
      <c r="N35" s="149">
        <v>111015.8768688437</v>
      </c>
      <c r="O35" s="149">
        <v>111015.8768688437</v>
      </c>
      <c r="P35" s="149">
        <v>111015.8768688437</v>
      </c>
      <c r="Q35" s="149">
        <v>111015.8768688437</v>
      </c>
      <c r="R35" s="149">
        <v>111015.8768688437</v>
      </c>
      <c r="S35" s="149">
        <v>111015.8768688437</v>
      </c>
      <c r="T35" s="149">
        <v>111015.8768688437</v>
      </c>
      <c r="U35" s="149">
        <v>111015.8768688437</v>
      </c>
      <c r="V35" s="149"/>
      <c r="W35" s="149"/>
      <c r="X35" s="149"/>
      <c r="Y35" s="149"/>
      <c r="Z35" s="149"/>
      <c r="AA35" s="149"/>
      <c r="AB35" s="149"/>
      <c r="AC35" s="151">
        <v>22203175.373768739</v>
      </c>
      <c r="AF35" s="206" t="s">
        <v>1</v>
      </c>
      <c r="AG35" s="206">
        <v>7</v>
      </c>
    </row>
    <row r="36" spans="1:33" ht="15" x14ac:dyDescent="0.2">
      <c r="A36" s="191"/>
      <c r="B36" s="204"/>
      <c r="C36" s="100" t="s">
        <v>36</v>
      </c>
      <c r="D36" s="101">
        <v>5</v>
      </c>
      <c r="E36" s="145"/>
      <c r="F36" s="146"/>
      <c r="G36" s="146"/>
      <c r="H36" s="146"/>
      <c r="I36" s="146"/>
      <c r="J36" s="146"/>
      <c r="K36" s="146"/>
      <c r="L36" s="146">
        <v>111015.8768688437</v>
      </c>
      <c r="M36" s="146">
        <v>111015.8768688437</v>
      </c>
      <c r="N36" s="146">
        <v>111015.8768688437</v>
      </c>
      <c r="O36" s="146">
        <v>111015.8768688437</v>
      </c>
      <c r="P36" s="146">
        <v>111015.8768688437</v>
      </c>
      <c r="Q36" s="146">
        <v>111015.8768688437</v>
      </c>
      <c r="R36" s="146">
        <v>111015.8768688437</v>
      </c>
      <c r="S36" s="146">
        <v>111015.8768688437</v>
      </c>
      <c r="T36" s="146">
        <v>111015.8768688437</v>
      </c>
      <c r="U36" s="146">
        <v>111015.8768688437</v>
      </c>
      <c r="V36" s="146"/>
      <c r="W36" s="146"/>
      <c r="X36" s="146"/>
      <c r="Y36" s="146"/>
      <c r="Z36" s="146"/>
      <c r="AA36" s="146"/>
      <c r="AB36" s="146"/>
      <c r="AC36" s="152">
        <v>5550793.8434421849</v>
      </c>
      <c r="AF36" s="206" t="s">
        <v>3</v>
      </c>
      <c r="AG36" s="206">
        <v>7</v>
      </c>
    </row>
    <row r="37" spans="1:33" ht="15" x14ac:dyDescent="0.2">
      <c r="A37" s="191"/>
      <c r="B37" s="204"/>
      <c r="C37" s="106" t="s">
        <v>37</v>
      </c>
      <c r="D37" s="107">
        <v>6</v>
      </c>
      <c r="E37" s="143"/>
      <c r="F37" s="143"/>
      <c r="G37" s="143"/>
      <c r="H37" s="143"/>
      <c r="I37" s="143"/>
      <c r="J37" s="143"/>
      <c r="K37" s="143"/>
      <c r="L37" s="143">
        <v>111015.8768688437</v>
      </c>
      <c r="M37" s="143">
        <v>111015.8768688437</v>
      </c>
      <c r="N37" s="143">
        <v>111015.8768688437</v>
      </c>
      <c r="O37" s="143">
        <v>111015.8768688437</v>
      </c>
      <c r="P37" s="143">
        <v>111015.8768688437</v>
      </c>
      <c r="Q37" s="143">
        <v>111015.8768688437</v>
      </c>
      <c r="R37" s="143">
        <v>111015.8768688437</v>
      </c>
      <c r="S37" s="143">
        <v>111015.8768688437</v>
      </c>
      <c r="T37" s="143">
        <v>111015.8768688437</v>
      </c>
      <c r="U37" s="143">
        <v>111015.8768688437</v>
      </c>
      <c r="V37" s="143"/>
      <c r="W37" s="143"/>
      <c r="X37" s="143"/>
      <c r="Y37" s="143"/>
      <c r="Z37" s="143"/>
      <c r="AA37" s="143"/>
      <c r="AB37" s="143"/>
      <c r="AC37" s="153">
        <v>6660952.6121306224</v>
      </c>
      <c r="AF37" s="206" t="s">
        <v>2</v>
      </c>
      <c r="AG37" s="206">
        <v>7</v>
      </c>
    </row>
    <row r="38" spans="1:33" ht="15.75" thickBot="1" x14ac:dyDescent="0.25">
      <c r="A38" s="192"/>
      <c r="B38" s="205"/>
      <c r="C38" s="112" t="s">
        <v>34</v>
      </c>
      <c r="D38" s="113">
        <v>31</v>
      </c>
      <c r="E38" s="109"/>
      <c r="F38" s="109"/>
      <c r="G38" s="109"/>
      <c r="H38" s="109"/>
      <c r="I38" s="109"/>
      <c r="J38" s="109"/>
      <c r="K38" s="109"/>
      <c r="L38" s="109">
        <v>3441492.1829341548</v>
      </c>
      <c r="M38" s="109">
        <v>3441492.1829341548</v>
      </c>
      <c r="N38" s="109">
        <v>3441492.1829341548</v>
      </c>
      <c r="O38" s="109">
        <v>3441492.1829341548</v>
      </c>
      <c r="P38" s="109">
        <v>3441492.1829341548</v>
      </c>
      <c r="Q38" s="109">
        <v>3441492.1829341548</v>
      </c>
      <c r="R38" s="109">
        <v>3441492.1829341548</v>
      </c>
      <c r="S38" s="109">
        <v>3441492.1829341548</v>
      </c>
      <c r="T38" s="109">
        <v>3441492.1829341548</v>
      </c>
      <c r="U38" s="109">
        <v>3441492.1829341548</v>
      </c>
      <c r="V38" s="109"/>
      <c r="W38" s="109"/>
      <c r="X38" s="109"/>
      <c r="Y38" s="109"/>
      <c r="Z38" s="109"/>
      <c r="AA38" s="109"/>
      <c r="AB38" s="142"/>
      <c r="AC38" s="152">
        <v>34414921.829341546</v>
      </c>
      <c r="AD38" s="152"/>
    </row>
    <row r="39" spans="1:33" ht="15" x14ac:dyDescent="0.2">
      <c r="A39" s="193">
        <v>50618</v>
      </c>
      <c r="B39" s="211">
        <v>34602328.171455026</v>
      </c>
      <c r="C39" s="94" t="s">
        <v>35</v>
      </c>
      <c r="D39" s="95">
        <v>21</v>
      </c>
      <c r="E39" s="148"/>
      <c r="F39" s="149"/>
      <c r="G39" s="149"/>
      <c r="H39" s="149"/>
      <c r="I39" s="149"/>
      <c r="J39" s="149"/>
      <c r="K39" s="149"/>
      <c r="L39" s="149">
        <v>111620.41345630655</v>
      </c>
      <c r="M39" s="149">
        <v>111620.41345630655</v>
      </c>
      <c r="N39" s="149">
        <v>111620.41345630655</v>
      </c>
      <c r="O39" s="149">
        <v>111620.41345630655</v>
      </c>
      <c r="P39" s="149">
        <v>111620.41345630655</v>
      </c>
      <c r="Q39" s="149">
        <v>111620.41345630655</v>
      </c>
      <c r="R39" s="149">
        <v>111620.41345630655</v>
      </c>
      <c r="S39" s="149">
        <v>111620.41345630655</v>
      </c>
      <c r="T39" s="149">
        <v>111620.41345630655</v>
      </c>
      <c r="U39" s="149">
        <v>111620.41345630655</v>
      </c>
      <c r="V39" s="149"/>
      <c r="W39" s="149"/>
      <c r="X39" s="149"/>
      <c r="Y39" s="149"/>
      <c r="Z39" s="149"/>
      <c r="AA39" s="149"/>
      <c r="AB39" s="149"/>
      <c r="AC39" s="151">
        <v>23440286.825824372</v>
      </c>
      <c r="AF39" s="206" t="s">
        <v>1</v>
      </c>
      <c r="AG39" s="206">
        <v>8</v>
      </c>
    </row>
    <row r="40" spans="1:33" ht="15" x14ac:dyDescent="0.2">
      <c r="A40" s="191"/>
      <c r="B40" s="204"/>
      <c r="C40" s="100" t="s">
        <v>36</v>
      </c>
      <c r="D40" s="101">
        <v>3</v>
      </c>
      <c r="E40" s="145"/>
      <c r="F40" s="146"/>
      <c r="G40" s="146"/>
      <c r="H40" s="146"/>
      <c r="I40" s="146"/>
      <c r="J40" s="146"/>
      <c r="K40" s="146"/>
      <c r="L40" s="146">
        <v>111620.41345630655</v>
      </c>
      <c r="M40" s="146">
        <v>111620.41345630655</v>
      </c>
      <c r="N40" s="146">
        <v>111620.41345630655</v>
      </c>
      <c r="O40" s="146">
        <v>111620.41345630655</v>
      </c>
      <c r="P40" s="146">
        <v>111620.41345630655</v>
      </c>
      <c r="Q40" s="146">
        <v>111620.41345630655</v>
      </c>
      <c r="R40" s="146">
        <v>111620.41345630655</v>
      </c>
      <c r="S40" s="146">
        <v>111620.41345630655</v>
      </c>
      <c r="T40" s="146">
        <v>111620.41345630655</v>
      </c>
      <c r="U40" s="146">
        <v>111620.41345630655</v>
      </c>
      <c r="V40" s="146"/>
      <c r="W40" s="146"/>
      <c r="X40" s="146"/>
      <c r="Y40" s="146"/>
      <c r="Z40" s="146"/>
      <c r="AA40" s="146"/>
      <c r="AB40" s="146"/>
      <c r="AC40" s="152">
        <v>3348612.4036891963</v>
      </c>
      <c r="AF40" s="206" t="s">
        <v>3</v>
      </c>
      <c r="AG40" s="206">
        <v>8</v>
      </c>
    </row>
    <row r="41" spans="1:33" ht="15" x14ac:dyDescent="0.2">
      <c r="A41" s="191"/>
      <c r="B41" s="204"/>
      <c r="C41" s="106" t="s">
        <v>37</v>
      </c>
      <c r="D41" s="107">
        <v>7</v>
      </c>
      <c r="E41" s="143"/>
      <c r="F41" s="143"/>
      <c r="G41" s="143"/>
      <c r="H41" s="143"/>
      <c r="I41" s="143"/>
      <c r="J41" s="143"/>
      <c r="K41" s="143"/>
      <c r="L41" s="143">
        <v>111620.41345630655</v>
      </c>
      <c r="M41" s="143">
        <v>111620.41345630655</v>
      </c>
      <c r="N41" s="143">
        <v>111620.41345630655</v>
      </c>
      <c r="O41" s="143">
        <v>111620.41345630655</v>
      </c>
      <c r="P41" s="143">
        <v>111620.41345630655</v>
      </c>
      <c r="Q41" s="143">
        <v>111620.41345630655</v>
      </c>
      <c r="R41" s="143">
        <v>111620.41345630655</v>
      </c>
      <c r="S41" s="143">
        <v>111620.41345630655</v>
      </c>
      <c r="T41" s="143">
        <v>111620.41345630655</v>
      </c>
      <c r="U41" s="143">
        <v>111620.41345630655</v>
      </c>
      <c r="V41" s="143"/>
      <c r="W41" s="143"/>
      <c r="X41" s="143"/>
      <c r="Y41" s="143"/>
      <c r="Z41" s="143"/>
      <c r="AA41" s="143"/>
      <c r="AB41" s="143"/>
      <c r="AC41" s="153">
        <v>7813428.9419414578</v>
      </c>
      <c r="AF41" s="206" t="s">
        <v>2</v>
      </c>
      <c r="AG41" s="206">
        <v>8</v>
      </c>
    </row>
    <row r="42" spans="1:33" ht="15.75" thickBot="1" x14ac:dyDescent="0.25">
      <c r="A42" s="192"/>
      <c r="B42" s="205"/>
      <c r="C42" s="112" t="s">
        <v>34</v>
      </c>
      <c r="D42" s="113">
        <v>31</v>
      </c>
      <c r="E42" s="109"/>
      <c r="F42" s="109"/>
      <c r="G42" s="109"/>
      <c r="H42" s="109"/>
      <c r="I42" s="109"/>
      <c r="J42" s="109"/>
      <c r="K42" s="109"/>
      <c r="L42" s="109">
        <v>3460232.8171455027</v>
      </c>
      <c r="M42" s="109">
        <v>3460232.8171455027</v>
      </c>
      <c r="N42" s="109">
        <v>3460232.8171455027</v>
      </c>
      <c r="O42" s="109">
        <v>3460232.8171455027</v>
      </c>
      <c r="P42" s="109">
        <v>3460232.8171455027</v>
      </c>
      <c r="Q42" s="109">
        <v>3460232.8171455027</v>
      </c>
      <c r="R42" s="109">
        <v>3460232.8171455027</v>
      </c>
      <c r="S42" s="109">
        <v>3460232.8171455027</v>
      </c>
      <c r="T42" s="109">
        <v>3460232.8171455027</v>
      </c>
      <c r="U42" s="109">
        <v>3460232.8171455027</v>
      </c>
      <c r="V42" s="109"/>
      <c r="W42" s="109"/>
      <c r="X42" s="109"/>
      <c r="Y42" s="109"/>
      <c r="Z42" s="109"/>
      <c r="AA42" s="109"/>
      <c r="AB42" s="142"/>
      <c r="AC42" s="152">
        <v>34602328.171455026</v>
      </c>
      <c r="AD42" s="152"/>
    </row>
    <row r="43" spans="1:33" ht="15" x14ac:dyDescent="0.2">
      <c r="A43" s="193">
        <v>50649</v>
      </c>
      <c r="B43" s="211">
        <v>34106872.790337875</v>
      </c>
      <c r="C43" s="94" t="s">
        <v>35</v>
      </c>
      <c r="D43" s="95">
        <v>22</v>
      </c>
      <c r="E43" s="148"/>
      <c r="F43" s="149"/>
      <c r="G43" s="149"/>
      <c r="H43" s="149"/>
      <c r="I43" s="149"/>
      <c r="J43" s="149"/>
      <c r="K43" s="149"/>
      <c r="L43" s="149">
        <v>113689.57596779293</v>
      </c>
      <c r="M43" s="149">
        <v>113689.57596779293</v>
      </c>
      <c r="N43" s="149">
        <v>113689.57596779293</v>
      </c>
      <c r="O43" s="149">
        <v>113689.57596779293</v>
      </c>
      <c r="P43" s="149">
        <v>113689.57596779293</v>
      </c>
      <c r="Q43" s="149">
        <v>113689.57596779293</v>
      </c>
      <c r="R43" s="149">
        <v>113689.57596779293</v>
      </c>
      <c r="S43" s="149">
        <v>113689.57596779293</v>
      </c>
      <c r="T43" s="149">
        <v>113689.57596779293</v>
      </c>
      <c r="U43" s="149">
        <v>113689.57596779293</v>
      </c>
      <c r="V43" s="149"/>
      <c r="W43" s="149"/>
      <c r="X43" s="149"/>
      <c r="Y43" s="149"/>
      <c r="Z43" s="149"/>
      <c r="AA43" s="149"/>
      <c r="AB43" s="149"/>
      <c r="AC43" s="151">
        <v>25011706.712914441</v>
      </c>
      <c r="AF43" s="206" t="s">
        <v>1</v>
      </c>
      <c r="AG43" s="206">
        <v>9</v>
      </c>
    </row>
    <row r="44" spans="1:33" ht="15" x14ac:dyDescent="0.2">
      <c r="A44" s="191"/>
      <c r="B44" s="204"/>
      <c r="C44" s="100" t="s">
        <v>36</v>
      </c>
      <c r="D44" s="101">
        <v>4</v>
      </c>
      <c r="E44" s="145"/>
      <c r="F44" s="146"/>
      <c r="G44" s="146"/>
      <c r="H44" s="146"/>
      <c r="I44" s="146"/>
      <c r="J44" s="146"/>
      <c r="K44" s="146"/>
      <c r="L44" s="146">
        <v>113689.57596779293</v>
      </c>
      <c r="M44" s="146">
        <v>113689.57596779293</v>
      </c>
      <c r="N44" s="146">
        <v>113689.57596779293</v>
      </c>
      <c r="O44" s="146">
        <v>113689.57596779293</v>
      </c>
      <c r="P44" s="146">
        <v>113689.57596779293</v>
      </c>
      <c r="Q44" s="146">
        <v>113689.57596779293</v>
      </c>
      <c r="R44" s="146">
        <v>113689.57596779293</v>
      </c>
      <c r="S44" s="146">
        <v>113689.57596779293</v>
      </c>
      <c r="T44" s="146">
        <v>113689.57596779293</v>
      </c>
      <c r="U44" s="146">
        <v>113689.57596779293</v>
      </c>
      <c r="V44" s="146"/>
      <c r="W44" s="146"/>
      <c r="X44" s="146"/>
      <c r="Y44" s="146"/>
      <c r="Z44" s="146"/>
      <c r="AA44" s="146"/>
      <c r="AB44" s="146"/>
      <c r="AC44" s="152">
        <v>4547583.0387117164</v>
      </c>
      <c r="AF44" s="206" t="s">
        <v>3</v>
      </c>
      <c r="AG44" s="206">
        <v>9</v>
      </c>
    </row>
    <row r="45" spans="1:33" ht="15" x14ac:dyDescent="0.2">
      <c r="A45" s="191"/>
      <c r="B45" s="204"/>
      <c r="C45" s="106" t="s">
        <v>37</v>
      </c>
      <c r="D45" s="107">
        <v>4</v>
      </c>
      <c r="E45" s="143"/>
      <c r="F45" s="143"/>
      <c r="G45" s="143"/>
      <c r="H45" s="143"/>
      <c r="I45" s="143"/>
      <c r="J45" s="143"/>
      <c r="K45" s="143"/>
      <c r="L45" s="143">
        <v>113689.57596779293</v>
      </c>
      <c r="M45" s="143">
        <v>113689.57596779293</v>
      </c>
      <c r="N45" s="143">
        <v>113689.57596779293</v>
      </c>
      <c r="O45" s="143">
        <v>113689.57596779293</v>
      </c>
      <c r="P45" s="143">
        <v>113689.57596779293</v>
      </c>
      <c r="Q45" s="143">
        <v>113689.57596779293</v>
      </c>
      <c r="R45" s="143">
        <v>113689.57596779293</v>
      </c>
      <c r="S45" s="143">
        <v>113689.57596779293</v>
      </c>
      <c r="T45" s="143">
        <v>113689.57596779293</v>
      </c>
      <c r="U45" s="143">
        <v>113689.57596779293</v>
      </c>
      <c r="V45" s="143"/>
      <c r="W45" s="143"/>
      <c r="X45" s="143"/>
      <c r="Y45" s="143"/>
      <c r="Z45" s="143"/>
      <c r="AA45" s="143"/>
      <c r="AB45" s="143"/>
      <c r="AC45" s="153">
        <v>4547583.0387117164</v>
      </c>
      <c r="AF45" s="206" t="s">
        <v>2</v>
      </c>
      <c r="AG45" s="206">
        <v>9</v>
      </c>
    </row>
    <row r="46" spans="1:33" ht="15.75" thickBot="1" x14ac:dyDescent="0.25">
      <c r="A46" s="192"/>
      <c r="B46" s="205"/>
      <c r="C46" s="112" t="s">
        <v>34</v>
      </c>
      <c r="D46" s="113">
        <v>30</v>
      </c>
      <c r="E46" s="109"/>
      <c r="F46" s="109"/>
      <c r="G46" s="109"/>
      <c r="H46" s="109"/>
      <c r="I46" s="109"/>
      <c r="J46" s="109"/>
      <c r="K46" s="109"/>
      <c r="L46" s="109">
        <v>3410687.2790337875</v>
      </c>
      <c r="M46" s="109">
        <v>3410687.2790337875</v>
      </c>
      <c r="N46" s="109">
        <v>3410687.2790337875</v>
      </c>
      <c r="O46" s="109">
        <v>3410687.2790337875</v>
      </c>
      <c r="P46" s="109">
        <v>3410687.2790337875</v>
      </c>
      <c r="Q46" s="109">
        <v>3410687.2790337875</v>
      </c>
      <c r="R46" s="109">
        <v>3410687.2790337875</v>
      </c>
      <c r="S46" s="109">
        <v>3410687.2790337875</v>
      </c>
      <c r="T46" s="109">
        <v>3410687.2790337875</v>
      </c>
      <c r="U46" s="109">
        <v>3410687.2790337875</v>
      </c>
      <c r="V46" s="109"/>
      <c r="W46" s="109"/>
      <c r="X46" s="109"/>
      <c r="Y46" s="109"/>
      <c r="Z46" s="109"/>
      <c r="AA46" s="109"/>
      <c r="AB46" s="142"/>
      <c r="AC46" s="152">
        <v>34106872.790337875</v>
      </c>
      <c r="AD46" s="152"/>
    </row>
    <row r="47" spans="1:33" ht="15" x14ac:dyDescent="0.2">
      <c r="A47" s="193">
        <v>50679</v>
      </c>
      <c r="B47" s="211">
        <v>35132970.492928185</v>
      </c>
      <c r="C47" s="94" t="s">
        <v>35</v>
      </c>
      <c r="D47" s="95">
        <v>20</v>
      </c>
      <c r="E47" s="148"/>
      <c r="F47" s="149"/>
      <c r="G47" s="149"/>
      <c r="H47" s="149"/>
      <c r="I47" s="149"/>
      <c r="J47" s="149"/>
      <c r="K47" s="149"/>
      <c r="L47" s="149">
        <v>113332.16288041348</v>
      </c>
      <c r="M47" s="149">
        <v>113332.16288041348</v>
      </c>
      <c r="N47" s="149">
        <v>113332.16288041348</v>
      </c>
      <c r="O47" s="149">
        <v>113332.16288041348</v>
      </c>
      <c r="P47" s="149">
        <v>113332.16288041348</v>
      </c>
      <c r="Q47" s="149">
        <v>113332.16288041348</v>
      </c>
      <c r="R47" s="149">
        <v>113332.16288041348</v>
      </c>
      <c r="S47" s="149">
        <v>113332.16288041348</v>
      </c>
      <c r="T47" s="149">
        <v>113332.16288041348</v>
      </c>
      <c r="U47" s="149">
        <v>113332.16288041348</v>
      </c>
      <c r="V47" s="149"/>
      <c r="W47" s="149"/>
      <c r="X47" s="149"/>
      <c r="Y47" s="149"/>
      <c r="Z47" s="149"/>
      <c r="AA47" s="149"/>
      <c r="AB47" s="149"/>
      <c r="AC47" s="151">
        <v>22666432.576082699</v>
      </c>
      <c r="AF47" s="206" t="s">
        <v>1</v>
      </c>
      <c r="AG47" s="206">
        <v>10</v>
      </c>
    </row>
    <row r="48" spans="1:33" ht="15" x14ac:dyDescent="0.2">
      <c r="A48" s="191"/>
      <c r="B48" s="204"/>
      <c r="C48" s="100" t="s">
        <v>36</v>
      </c>
      <c r="D48" s="101">
        <v>5</v>
      </c>
      <c r="E48" s="145"/>
      <c r="F48" s="146"/>
      <c r="G48" s="146"/>
      <c r="H48" s="146"/>
      <c r="I48" s="146"/>
      <c r="J48" s="146"/>
      <c r="K48" s="146"/>
      <c r="L48" s="146">
        <v>113332.16288041348</v>
      </c>
      <c r="M48" s="146">
        <v>113332.16288041348</v>
      </c>
      <c r="N48" s="146">
        <v>113332.16288041348</v>
      </c>
      <c r="O48" s="146">
        <v>113332.16288041348</v>
      </c>
      <c r="P48" s="146">
        <v>113332.16288041348</v>
      </c>
      <c r="Q48" s="146">
        <v>113332.16288041348</v>
      </c>
      <c r="R48" s="146">
        <v>113332.16288041348</v>
      </c>
      <c r="S48" s="146">
        <v>113332.16288041348</v>
      </c>
      <c r="T48" s="146">
        <v>113332.16288041348</v>
      </c>
      <c r="U48" s="146">
        <v>113332.16288041348</v>
      </c>
      <c r="V48" s="146"/>
      <c r="W48" s="146"/>
      <c r="X48" s="146"/>
      <c r="Y48" s="146"/>
      <c r="Z48" s="146"/>
      <c r="AA48" s="146"/>
      <c r="AB48" s="146"/>
      <c r="AC48" s="152">
        <v>5666608.1440206748</v>
      </c>
      <c r="AF48" s="206" t="s">
        <v>3</v>
      </c>
      <c r="AG48" s="206">
        <v>10</v>
      </c>
    </row>
    <row r="49" spans="1:33" ht="15" x14ac:dyDescent="0.2">
      <c r="A49" s="191"/>
      <c r="B49" s="204"/>
      <c r="C49" s="106" t="s">
        <v>37</v>
      </c>
      <c r="D49" s="107">
        <v>6</v>
      </c>
      <c r="E49" s="143"/>
      <c r="F49" s="143"/>
      <c r="G49" s="143"/>
      <c r="H49" s="143"/>
      <c r="I49" s="143"/>
      <c r="J49" s="143"/>
      <c r="K49" s="143"/>
      <c r="L49" s="143">
        <v>113332.16288041348</v>
      </c>
      <c r="M49" s="143">
        <v>113332.16288041348</v>
      </c>
      <c r="N49" s="143">
        <v>113332.16288041348</v>
      </c>
      <c r="O49" s="143">
        <v>113332.16288041348</v>
      </c>
      <c r="P49" s="143">
        <v>113332.16288041348</v>
      </c>
      <c r="Q49" s="143">
        <v>113332.16288041348</v>
      </c>
      <c r="R49" s="143">
        <v>113332.16288041348</v>
      </c>
      <c r="S49" s="143">
        <v>113332.16288041348</v>
      </c>
      <c r="T49" s="143">
        <v>113332.16288041348</v>
      </c>
      <c r="U49" s="143">
        <v>113332.16288041348</v>
      </c>
      <c r="V49" s="143"/>
      <c r="W49" s="143"/>
      <c r="X49" s="143"/>
      <c r="Y49" s="143"/>
      <c r="Z49" s="143"/>
      <c r="AA49" s="143"/>
      <c r="AB49" s="143"/>
      <c r="AC49" s="153">
        <v>6799929.772824809</v>
      </c>
      <c r="AF49" s="206" t="s">
        <v>2</v>
      </c>
      <c r="AG49" s="206">
        <v>10</v>
      </c>
    </row>
    <row r="50" spans="1:33" ht="15.75" thickBot="1" x14ac:dyDescent="0.25">
      <c r="A50" s="192"/>
      <c r="B50" s="205"/>
      <c r="C50" s="112" t="s">
        <v>34</v>
      </c>
      <c r="D50" s="113">
        <v>31</v>
      </c>
      <c r="E50" s="109"/>
      <c r="F50" s="109"/>
      <c r="G50" s="109"/>
      <c r="H50" s="109"/>
      <c r="I50" s="109"/>
      <c r="J50" s="109"/>
      <c r="K50" s="109"/>
      <c r="L50" s="109">
        <v>3513297.0492928182</v>
      </c>
      <c r="M50" s="109">
        <v>3513297.0492928182</v>
      </c>
      <c r="N50" s="109">
        <v>3513297.0492928182</v>
      </c>
      <c r="O50" s="109">
        <v>3513297.0492928182</v>
      </c>
      <c r="P50" s="109">
        <v>3513297.0492928182</v>
      </c>
      <c r="Q50" s="109">
        <v>3513297.0492928182</v>
      </c>
      <c r="R50" s="109">
        <v>3513297.0492928182</v>
      </c>
      <c r="S50" s="109">
        <v>3513297.0492928182</v>
      </c>
      <c r="T50" s="109">
        <v>3513297.0492928182</v>
      </c>
      <c r="U50" s="109">
        <v>3513297.0492928182</v>
      </c>
      <c r="V50" s="109"/>
      <c r="W50" s="109"/>
      <c r="X50" s="109"/>
      <c r="Y50" s="109"/>
      <c r="Z50" s="109"/>
      <c r="AA50" s="109"/>
      <c r="AB50" s="142"/>
      <c r="AC50" s="152">
        <v>35132970.492928185</v>
      </c>
      <c r="AD50" s="152"/>
    </row>
    <row r="51" spans="1:33" ht="15" x14ac:dyDescent="0.2">
      <c r="A51" s="193">
        <v>50710</v>
      </c>
      <c r="B51" s="211">
        <v>34174111.056227624</v>
      </c>
      <c r="C51" s="94" t="s">
        <v>35</v>
      </c>
      <c r="D51" s="95">
        <v>20</v>
      </c>
      <c r="E51" s="148"/>
      <c r="F51" s="149"/>
      <c r="G51" s="149"/>
      <c r="H51" s="149"/>
      <c r="I51" s="149"/>
      <c r="J51" s="149"/>
      <c r="K51" s="149"/>
      <c r="L51" s="149">
        <v>113913.70352075873</v>
      </c>
      <c r="M51" s="149">
        <v>113913.70352075873</v>
      </c>
      <c r="N51" s="149">
        <v>113913.70352075873</v>
      </c>
      <c r="O51" s="149">
        <v>113913.70352075873</v>
      </c>
      <c r="P51" s="149">
        <v>113913.70352075873</v>
      </c>
      <c r="Q51" s="149">
        <v>113913.70352075873</v>
      </c>
      <c r="R51" s="149">
        <v>113913.70352075873</v>
      </c>
      <c r="S51" s="149">
        <v>113913.70352075873</v>
      </c>
      <c r="T51" s="149">
        <v>113913.70352075873</v>
      </c>
      <c r="U51" s="149">
        <v>113913.70352075873</v>
      </c>
      <c r="V51" s="149"/>
      <c r="W51" s="149"/>
      <c r="X51" s="149"/>
      <c r="Y51" s="149"/>
      <c r="Z51" s="149"/>
      <c r="AA51" s="149"/>
      <c r="AB51" s="149"/>
      <c r="AC51" s="151">
        <v>22782740.70415175</v>
      </c>
      <c r="AF51" s="206" t="s">
        <v>1</v>
      </c>
      <c r="AG51" s="206">
        <v>11</v>
      </c>
    </row>
    <row r="52" spans="1:33" ht="15" x14ac:dyDescent="0.2">
      <c r="A52" s="191"/>
      <c r="B52" s="204"/>
      <c r="C52" s="100" t="s">
        <v>36</v>
      </c>
      <c r="D52" s="101">
        <v>4</v>
      </c>
      <c r="E52" s="145"/>
      <c r="F52" s="146"/>
      <c r="G52" s="146"/>
      <c r="H52" s="146"/>
      <c r="I52" s="146"/>
      <c r="J52" s="146"/>
      <c r="K52" s="146"/>
      <c r="L52" s="146">
        <v>113913.70352075873</v>
      </c>
      <c r="M52" s="146">
        <v>113913.70352075873</v>
      </c>
      <c r="N52" s="146">
        <v>113913.70352075873</v>
      </c>
      <c r="O52" s="146">
        <v>113913.70352075873</v>
      </c>
      <c r="P52" s="146">
        <v>113913.70352075873</v>
      </c>
      <c r="Q52" s="146">
        <v>113913.70352075873</v>
      </c>
      <c r="R52" s="146">
        <v>113913.70352075873</v>
      </c>
      <c r="S52" s="146">
        <v>113913.70352075873</v>
      </c>
      <c r="T52" s="146">
        <v>113913.70352075873</v>
      </c>
      <c r="U52" s="146">
        <v>113913.70352075873</v>
      </c>
      <c r="V52" s="146"/>
      <c r="W52" s="146"/>
      <c r="X52" s="146"/>
      <c r="Y52" s="146"/>
      <c r="Z52" s="146"/>
      <c r="AA52" s="146"/>
      <c r="AB52" s="146"/>
      <c r="AC52" s="152">
        <v>4556548.1408303501</v>
      </c>
      <c r="AF52" s="206" t="s">
        <v>3</v>
      </c>
      <c r="AG52" s="206">
        <v>11</v>
      </c>
    </row>
    <row r="53" spans="1:33" ht="15" x14ac:dyDescent="0.2">
      <c r="A53" s="191"/>
      <c r="B53" s="204"/>
      <c r="C53" s="106" t="s">
        <v>37</v>
      </c>
      <c r="D53" s="107">
        <v>6</v>
      </c>
      <c r="E53" s="143"/>
      <c r="F53" s="143"/>
      <c r="G53" s="143"/>
      <c r="H53" s="143"/>
      <c r="I53" s="143"/>
      <c r="J53" s="143"/>
      <c r="K53" s="143"/>
      <c r="L53" s="143">
        <v>113913.70352075873</v>
      </c>
      <c r="M53" s="143">
        <v>113913.70352075873</v>
      </c>
      <c r="N53" s="143">
        <v>113913.70352075873</v>
      </c>
      <c r="O53" s="143">
        <v>113913.70352075873</v>
      </c>
      <c r="P53" s="143">
        <v>113913.70352075873</v>
      </c>
      <c r="Q53" s="143">
        <v>113913.70352075873</v>
      </c>
      <c r="R53" s="143">
        <v>113913.70352075873</v>
      </c>
      <c r="S53" s="143">
        <v>113913.70352075873</v>
      </c>
      <c r="T53" s="143">
        <v>113913.70352075873</v>
      </c>
      <c r="U53" s="143">
        <v>113913.70352075873</v>
      </c>
      <c r="V53" s="143"/>
      <c r="W53" s="143"/>
      <c r="X53" s="143"/>
      <c r="Y53" s="143"/>
      <c r="Z53" s="143"/>
      <c r="AA53" s="143"/>
      <c r="AB53" s="143"/>
      <c r="AC53" s="153">
        <v>6834822.2112455256</v>
      </c>
      <c r="AF53" s="206" t="s">
        <v>2</v>
      </c>
      <c r="AG53" s="206">
        <v>11</v>
      </c>
    </row>
    <row r="54" spans="1:33" ht="15.75" thickBot="1" x14ac:dyDescent="0.25">
      <c r="A54" s="192"/>
      <c r="B54" s="205"/>
      <c r="C54" s="112" t="s">
        <v>34</v>
      </c>
      <c r="D54" s="113">
        <v>30</v>
      </c>
      <c r="E54" s="109"/>
      <c r="F54" s="109"/>
      <c r="G54" s="109"/>
      <c r="H54" s="109"/>
      <c r="I54" s="109"/>
      <c r="J54" s="109"/>
      <c r="K54" s="109"/>
      <c r="L54" s="109">
        <v>3417411.1056227619</v>
      </c>
      <c r="M54" s="109">
        <v>3417411.1056227619</v>
      </c>
      <c r="N54" s="109">
        <v>3417411.1056227619</v>
      </c>
      <c r="O54" s="109">
        <v>3417411.1056227619</v>
      </c>
      <c r="P54" s="109">
        <v>3417411.1056227619</v>
      </c>
      <c r="Q54" s="109">
        <v>3417411.1056227619</v>
      </c>
      <c r="R54" s="109">
        <v>3417411.1056227619</v>
      </c>
      <c r="S54" s="109">
        <v>3417411.1056227619</v>
      </c>
      <c r="T54" s="109">
        <v>3417411.1056227619</v>
      </c>
      <c r="U54" s="109">
        <v>3417411.1056227619</v>
      </c>
      <c r="V54" s="109"/>
      <c r="W54" s="109"/>
      <c r="X54" s="109"/>
      <c r="Y54" s="109"/>
      <c r="Z54" s="109"/>
      <c r="AA54" s="109"/>
      <c r="AB54" s="142"/>
      <c r="AC54" s="152">
        <v>34174111.056227624</v>
      </c>
      <c r="AD54" s="152"/>
    </row>
    <row r="55" spans="1:33" ht="15" x14ac:dyDescent="0.2">
      <c r="A55" s="193">
        <v>50740</v>
      </c>
      <c r="B55" s="211">
        <v>34260078.187766656</v>
      </c>
      <c r="C55" s="94" t="s">
        <v>35</v>
      </c>
      <c r="D55" s="95">
        <v>22</v>
      </c>
      <c r="E55" s="148"/>
      <c r="F55" s="149"/>
      <c r="G55" s="149"/>
      <c r="H55" s="149"/>
      <c r="I55" s="149"/>
      <c r="J55" s="149"/>
      <c r="K55" s="149"/>
      <c r="L55" s="149">
        <v>110516.38125086018</v>
      </c>
      <c r="M55" s="149">
        <v>110516.38125086018</v>
      </c>
      <c r="N55" s="149">
        <v>110516.38125086018</v>
      </c>
      <c r="O55" s="149">
        <v>110516.38125086018</v>
      </c>
      <c r="P55" s="149">
        <v>110516.38125086018</v>
      </c>
      <c r="Q55" s="149">
        <v>110516.38125086018</v>
      </c>
      <c r="R55" s="149">
        <v>110516.38125086018</v>
      </c>
      <c r="S55" s="149">
        <v>110516.38125086018</v>
      </c>
      <c r="T55" s="149">
        <v>110516.38125086018</v>
      </c>
      <c r="U55" s="149">
        <v>110516.38125086018</v>
      </c>
      <c r="V55" s="149"/>
      <c r="W55" s="149"/>
      <c r="X55" s="149"/>
      <c r="Y55" s="149"/>
      <c r="Z55" s="149"/>
      <c r="AA55" s="149"/>
      <c r="AB55" s="149"/>
      <c r="AC55" s="151">
        <v>24313603.875189241</v>
      </c>
      <c r="AF55" s="206" t="s">
        <v>1</v>
      </c>
      <c r="AG55" s="206">
        <v>12</v>
      </c>
    </row>
    <row r="56" spans="1:33" ht="15" x14ac:dyDescent="0.2">
      <c r="A56" s="191"/>
      <c r="B56" s="204"/>
      <c r="C56" s="100" t="s">
        <v>36</v>
      </c>
      <c r="D56" s="101">
        <v>3</v>
      </c>
      <c r="E56" s="145"/>
      <c r="F56" s="146"/>
      <c r="G56" s="146"/>
      <c r="H56" s="146"/>
      <c r="I56" s="146"/>
      <c r="J56" s="146"/>
      <c r="K56" s="146"/>
      <c r="L56" s="146">
        <v>110516.38125086018</v>
      </c>
      <c r="M56" s="146">
        <v>110516.38125086018</v>
      </c>
      <c r="N56" s="146">
        <v>110516.38125086018</v>
      </c>
      <c r="O56" s="146">
        <v>110516.38125086018</v>
      </c>
      <c r="P56" s="146">
        <v>110516.38125086018</v>
      </c>
      <c r="Q56" s="146">
        <v>110516.38125086018</v>
      </c>
      <c r="R56" s="146">
        <v>110516.38125086018</v>
      </c>
      <c r="S56" s="146">
        <v>110516.38125086018</v>
      </c>
      <c r="T56" s="146">
        <v>110516.38125086018</v>
      </c>
      <c r="U56" s="146">
        <v>110516.38125086018</v>
      </c>
      <c r="V56" s="146"/>
      <c r="W56" s="146"/>
      <c r="X56" s="146"/>
      <c r="Y56" s="146"/>
      <c r="Z56" s="146"/>
      <c r="AA56" s="146"/>
      <c r="AB56" s="146"/>
      <c r="AC56" s="152">
        <v>3315491.437525806</v>
      </c>
      <c r="AF56" s="206" t="s">
        <v>3</v>
      </c>
      <c r="AG56" s="206">
        <v>12</v>
      </c>
    </row>
    <row r="57" spans="1:33" ht="15" x14ac:dyDescent="0.2">
      <c r="A57" s="191"/>
      <c r="B57" s="204"/>
      <c r="C57" s="106" t="s">
        <v>37</v>
      </c>
      <c r="D57" s="107">
        <v>6</v>
      </c>
      <c r="E57" s="143"/>
      <c r="F57" s="143"/>
      <c r="G57" s="143"/>
      <c r="H57" s="143"/>
      <c r="I57" s="143"/>
      <c r="J57" s="143"/>
      <c r="K57" s="143"/>
      <c r="L57" s="143">
        <v>110516.38125086018</v>
      </c>
      <c r="M57" s="143">
        <v>110516.38125086018</v>
      </c>
      <c r="N57" s="143">
        <v>110516.38125086018</v>
      </c>
      <c r="O57" s="143">
        <v>110516.38125086018</v>
      </c>
      <c r="P57" s="143">
        <v>110516.38125086018</v>
      </c>
      <c r="Q57" s="143">
        <v>110516.38125086018</v>
      </c>
      <c r="R57" s="143">
        <v>110516.38125086018</v>
      </c>
      <c r="S57" s="143">
        <v>110516.38125086018</v>
      </c>
      <c r="T57" s="143">
        <v>110516.38125086018</v>
      </c>
      <c r="U57" s="143">
        <v>110516.38125086018</v>
      </c>
      <c r="V57" s="143"/>
      <c r="W57" s="143"/>
      <c r="X57" s="143"/>
      <c r="Y57" s="143"/>
      <c r="Z57" s="143"/>
      <c r="AA57" s="143"/>
      <c r="AB57" s="143"/>
      <c r="AC57" s="153">
        <v>6630982.875051612</v>
      </c>
      <c r="AF57" s="206" t="s">
        <v>2</v>
      </c>
      <c r="AG57" s="206">
        <v>12</v>
      </c>
    </row>
    <row r="58" spans="1:33" ht="15.75" thickBot="1" x14ac:dyDescent="0.25">
      <c r="A58" s="192"/>
      <c r="B58" s="205"/>
      <c r="C58" s="112" t="s">
        <v>34</v>
      </c>
      <c r="D58" s="113">
        <v>31</v>
      </c>
      <c r="E58" s="109"/>
      <c r="F58" s="109"/>
      <c r="G58" s="109"/>
      <c r="H58" s="109"/>
      <c r="I58" s="109"/>
      <c r="J58" s="109"/>
      <c r="K58" s="109"/>
      <c r="L58" s="109">
        <v>3426007.8187766657</v>
      </c>
      <c r="M58" s="109">
        <v>3426007.8187766657</v>
      </c>
      <c r="N58" s="109">
        <v>3426007.8187766657</v>
      </c>
      <c r="O58" s="109">
        <v>3426007.8187766657</v>
      </c>
      <c r="P58" s="109">
        <v>3426007.8187766657</v>
      </c>
      <c r="Q58" s="109">
        <v>3426007.8187766657</v>
      </c>
      <c r="R58" s="109">
        <v>3426007.8187766657</v>
      </c>
      <c r="S58" s="109">
        <v>3426007.8187766657</v>
      </c>
      <c r="T58" s="109">
        <v>3426007.8187766657</v>
      </c>
      <c r="U58" s="109">
        <v>3426007.8187766657</v>
      </c>
      <c r="V58" s="109"/>
      <c r="W58" s="109"/>
      <c r="X58" s="109"/>
      <c r="Y58" s="109"/>
      <c r="Z58" s="109"/>
      <c r="AA58" s="109"/>
      <c r="AB58" s="142"/>
      <c r="AC58" s="152">
        <v>34260078.187766656</v>
      </c>
      <c r="AD58" s="152"/>
    </row>
    <row r="59" spans="1:33" s="37" customFormat="1" x14ac:dyDescent="0.2">
      <c r="AD59" s="209"/>
    </row>
    <row r="60" spans="1:33" s="37" customFormat="1" ht="15.75" x14ac:dyDescent="0.2">
      <c r="B60" s="38" t="s">
        <v>44</v>
      </c>
      <c r="Z60" s="210"/>
      <c r="AA60" s="210"/>
      <c r="AB60" s="210"/>
    </row>
    <row r="61" spans="1:33" s="37" customFormat="1" ht="18" x14ac:dyDescent="0.25">
      <c r="B61" s="38" t="s">
        <v>51</v>
      </c>
      <c r="Z61" s="7" t="s">
        <v>58</v>
      </c>
    </row>
  </sheetData>
  <mergeCells count="26">
    <mergeCell ref="A55:A58"/>
    <mergeCell ref="B55:B58"/>
    <mergeCell ref="A43:A46"/>
    <mergeCell ref="B43:B46"/>
    <mergeCell ref="A47:A50"/>
    <mergeCell ref="B47:B50"/>
    <mergeCell ref="A51:A54"/>
    <mergeCell ref="B51:B54"/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D2:E2"/>
    <mergeCell ref="C9:D9"/>
    <mergeCell ref="A11:A14"/>
    <mergeCell ref="B11:B14"/>
    <mergeCell ref="A15:A18"/>
    <mergeCell ref="B15:B18"/>
  </mergeCells>
  <printOptions horizontalCentered="1" verticalCentered="1"/>
  <pageMargins left="0.39370078740157483" right="0.32" top="0.48" bottom="0.66" header="0" footer="0"/>
  <pageSetup scale="30" orientation="landscape" r:id="rId1"/>
  <headerFooter alignWithMargins="0">
    <oddHeader>&amp;C&amp;"Arial"&amp;8&amp;K000000INTERNAL&amp;1#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FB925-0659-4FEF-8F7E-88485F76FC67}">
  <sheetPr>
    <tabColor rgb="FF00B050"/>
    <pageSetUpPr fitToPage="1"/>
  </sheetPr>
  <dimension ref="A1:H43"/>
  <sheetViews>
    <sheetView showGridLines="0" topLeftCell="A19" zoomScale="70" zoomScaleNormal="70" zoomScaleSheetLayoutView="100" workbookViewId="0">
      <selection activeCell="C26" sqref="C26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81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v>294017302.41239458</v>
      </c>
      <c r="D15" s="56">
        <v>1</v>
      </c>
      <c r="E15" s="168">
        <v>294017302.41239458</v>
      </c>
      <c r="F15" s="40"/>
    </row>
    <row r="16" spans="1:8" ht="15.75" x14ac:dyDescent="0.25">
      <c r="A16" s="54"/>
      <c r="B16" s="55" t="s">
        <v>39</v>
      </c>
      <c r="C16" s="42">
        <v>298623035.22226632</v>
      </c>
      <c r="D16" s="56">
        <v>1</v>
      </c>
      <c r="E16" s="168">
        <v>298623035.22226632</v>
      </c>
      <c r="F16" s="40"/>
    </row>
    <row r="17" spans="1:7" ht="15.75" x14ac:dyDescent="0.25">
      <c r="A17" s="54"/>
      <c r="B17" s="55" t="s">
        <v>40</v>
      </c>
      <c r="C17" s="42">
        <v>313833679.02553946</v>
      </c>
      <c r="D17" s="56">
        <v>1</v>
      </c>
      <c r="E17" s="168">
        <v>313833679.02553946</v>
      </c>
      <c r="F17" s="40"/>
    </row>
    <row r="18" spans="1:7" ht="15.75" x14ac:dyDescent="0.25">
      <c r="A18" s="54"/>
      <c r="B18" s="55" t="s">
        <v>41</v>
      </c>
      <c r="C18" s="42">
        <v>305977054.35429102</v>
      </c>
      <c r="D18" s="56">
        <v>1</v>
      </c>
      <c r="E18" s="168">
        <v>305977054.35429102</v>
      </c>
      <c r="F18" s="40"/>
    </row>
    <row r="19" spans="1:7" ht="15.75" x14ac:dyDescent="0.25">
      <c r="A19" s="54"/>
      <c r="B19" s="55" t="s">
        <v>42</v>
      </c>
      <c r="C19" s="42">
        <v>331349387.63608795</v>
      </c>
      <c r="D19" s="56">
        <v>1</v>
      </c>
      <c r="E19" s="168">
        <v>331349387.63608795</v>
      </c>
      <c r="F19" s="40"/>
    </row>
    <row r="20" spans="1:7" ht="15.75" x14ac:dyDescent="0.25">
      <c r="A20" s="57"/>
      <c r="B20" s="55" t="s">
        <v>43</v>
      </c>
      <c r="C20" s="42">
        <v>305114106.78880107</v>
      </c>
      <c r="D20" s="56">
        <v>1</v>
      </c>
      <c r="E20" s="168">
        <v>305114106.78880107</v>
      </c>
      <c r="F20" s="40"/>
    </row>
    <row r="21" spans="1:7" ht="15.75" x14ac:dyDescent="0.25">
      <c r="A21" s="57"/>
      <c r="B21" s="55" t="s">
        <v>45</v>
      </c>
      <c r="C21" s="42">
        <v>305617445.98442036</v>
      </c>
      <c r="D21" s="56">
        <v>1</v>
      </c>
      <c r="E21" s="168">
        <v>305617445.98442036</v>
      </c>
      <c r="F21" s="40"/>
    </row>
    <row r="22" spans="1:7" ht="15.75" x14ac:dyDescent="0.25">
      <c r="A22" s="57"/>
      <c r="B22" s="55" t="s">
        <v>46</v>
      </c>
      <c r="C22" s="42">
        <v>321894761.57618248</v>
      </c>
      <c r="D22" s="56">
        <v>1</v>
      </c>
      <c r="E22" s="168">
        <v>321894761.57618248</v>
      </c>
      <c r="F22" s="40"/>
    </row>
    <row r="23" spans="1:7" ht="15.75" x14ac:dyDescent="0.25">
      <c r="A23" s="57"/>
      <c r="B23" s="55" t="s">
        <v>47</v>
      </c>
      <c r="C23" s="42">
        <v>310566386.99471015</v>
      </c>
      <c r="D23" s="56">
        <v>1</v>
      </c>
      <c r="E23" s="168">
        <v>310566386.99471015</v>
      </c>
      <c r="F23" s="40"/>
    </row>
    <row r="24" spans="1:7" ht="15.75" x14ac:dyDescent="0.25">
      <c r="A24" s="57"/>
      <c r="B24" s="55" t="s">
        <v>48</v>
      </c>
      <c r="C24" s="42">
        <v>319724228.67121029</v>
      </c>
      <c r="D24" s="56">
        <v>1</v>
      </c>
      <c r="E24" s="168">
        <v>319724228.67121029</v>
      </c>
      <c r="F24" s="40"/>
    </row>
    <row r="25" spans="1:7" ht="15.75" x14ac:dyDescent="0.25">
      <c r="A25" s="57"/>
      <c r="B25" s="55" t="s">
        <v>49</v>
      </c>
      <c r="C25" s="42">
        <v>311319159.2831679</v>
      </c>
      <c r="D25" s="56">
        <v>1</v>
      </c>
      <c r="E25" s="168">
        <v>311319159.2831679</v>
      </c>
      <c r="F25" s="40"/>
    </row>
    <row r="26" spans="1:7" ht="15.75" x14ac:dyDescent="0.25">
      <c r="A26" s="57"/>
      <c r="B26" s="55" t="s">
        <v>50</v>
      </c>
      <c r="C26" s="42">
        <v>310052994.38628215</v>
      </c>
      <c r="D26" s="56">
        <v>1</v>
      </c>
      <c r="E26" s="168">
        <v>310052994.38628215</v>
      </c>
      <c r="F26" s="40"/>
    </row>
    <row r="27" spans="1:7" ht="15" x14ac:dyDescent="0.25">
      <c r="B27" s="58" t="s">
        <v>34</v>
      </c>
      <c r="C27" s="59">
        <v>3728089542.3353529</v>
      </c>
      <c r="D27" s="60"/>
      <c r="E27" s="170">
        <v>3728089542.3353529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</sheetData>
  <sheetProtection selectLockedCells="1"/>
  <mergeCells count="8">
    <mergeCell ref="B38:F38"/>
    <mergeCell ref="B35:F37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C72B9-F7B4-4EA8-B47C-0A6EEF06DC34}">
  <sheetPr>
    <tabColor rgb="FF00B050"/>
    <pageSetUpPr fitToPage="1"/>
  </sheetPr>
  <dimension ref="A1:H43"/>
  <sheetViews>
    <sheetView showGridLines="0" topLeftCell="A14" zoomScale="70" zoomScaleNormal="70" zoomScaleSheetLayoutView="100" workbookViewId="0">
      <selection activeCell="C26" sqref="C26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82</v>
      </c>
      <c r="C13" s="182" t="s">
        <v>92</v>
      </c>
      <c r="D13" s="178" t="s">
        <v>64</v>
      </c>
      <c r="E13" s="182" t="s">
        <v>93</v>
      </c>
      <c r="F13" s="176" t="s">
        <v>95</v>
      </c>
    </row>
    <row r="14" spans="1:8" ht="51" customHeight="1" x14ac:dyDescent="0.2">
      <c r="A14" s="54"/>
      <c r="B14" s="181"/>
      <c r="C14" s="183"/>
      <c r="D14" s="179"/>
      <c r="E14" s="183"/>
      <c r="F14" s="177"/>
    </row>
    <row r="15" spans="1:8" ht="15.75" x14ac:dyDescent="0.25">
      <c r="A15" s="54"/>
      <c r="B15" s="55" t="s">
        <v>31</v>
      </c>
      <c r="C15" s="42">
        <v>167539521.27006572</v>
      </c>
      <c r="D15" s="56">
        <v>1</v>
      </c>
      <c r="E15" s="168">
        <v>167539521.27006572</v>
      </c>
      <c r="F15" s="40"/>
    </row>
    <row r="16" spans="1:8" ht="15.75" x14ac:dyDescent="0.25">
      <c r="A16" s="54"/>
      <c r="B16" s="55" t="s">
        <v>39</v>
      </c>
      <c r="C16" s="42">
        <v>168206386.43014303</v>
      </c>
      <c r="D16" s="56">
        <v>1</v>
      </c>
      <c r="E16" s="168">
        <v>168206386.43014303</v>
      </c>
      <c r="F16" s="40"/>
    </row>
    <row r="17" spans="1:7" ht="15.75" x14ac:dyDescent="0.25">
      <c r="A17" s="54"/>
      <c r="B17" s="55" t="s">
        <v>40</v>
      </c>
      <c r="C17" s="42">
        <v>178028860.79081053</v>
      </c>
      <c r="D17" s="56">
        <v>1</v>
      </c>
      <c r="E17" s="168">
        <v>178028860.79081053</v>
      </c>
      <c r="F17" s="40"/>
    </row>
    <row r="18" spans="1:7" ht="15.75" x14ac:dyDescent="0.25">
      <c r="A18" s="54"/>
      <c r="B18" s="55" t="s">
        <v>41</v>
      </c>
      <c r="C18" s="42">
        <v>170231731.84857032</v>
      </c>
      <c r="D18" s="56">
        <v>1</v>
      </c>
      <c r="E18" s="168">
        <v>170231731.84857032</v>
      </c>
      <c r="F18" s="40"/>
    </row>
    <row r="19" spans="1:7" ht="15.75" x14ac:dyDescent="0.25">
      <c r="A19" s="54"/>
      <c r="B19" s="55" t="s">
        <v>42</v>
      </c>
      <c r="C19" s="42">
        <v>176591899.20147538</v>
      </c>
      <c r="D19" s="56">
        <v>1</v>
      </c>
      <c r="E19" s="168">
        <v>176591899.20147538</v>
      </c>
      <c r="F19" s="40"/>
    </row>
    <row r="20" spans="1:7" ht="15.75" x14ac:dyDescent="0.25">
      <c r="A20" s="57"/>
      <c r="B20" s="55" t="s">
        <v>43</v>
      </c>
      <c r="C20" s="42">
        <v>168844295.80787396</v>
      </c>
      <c r="D20" s="56">
        <v>1</v>
      </c>
      <c r="E20" s="168">
        <v>168844295.80787396</v>
      </c>
      <c r="F20" s="40"/>
    </row>
    <row r="21" spans="1:7" ht="15.75" x14ac:dyDescent="0.25">
      <c r="A21" s="57"/>
      <c r="B21" s="55" t="s">
        <v>45</v>
      </c>
      <c r="C21" s="42">
        <v>173884830.54992622</v>
      </c>
      <c r="D21" s="56">
        <v>1</v>
      </c>
      <c r="E21" s="168">
        <v>173884830.54992622</v>
      </c>
      <c r="F21" s="40"/>
    </row>
    <row r="22" spans="1:7" ht="15.75" x14ac:dyDescent="0.25">
      <c r="A22" s="57"/>
      <c r="B22" s="55" t="s">
        <v>46</v>
      </c>
      <c r="C22" s="42">
        <v>174654382.9807125</v>
      </c>
      <c r="D22" s="56">
        <v>1</v>
      </c>
      <c r="E22" s="168">
        <v>174654382.9807125</v>
      </c>
      <c r="F22" s="40"/>
    </row>
    <row r="23" spans="1:7" ht="15.75" x14ac:dyDescent="0.25">
      <c r="A23" s="57"/>
      <c r="B23" s="55" t="s">
        <v>47</v>
      </c>
      <c r="C23" s="42">
        <v>172542590.53300551</v>
      </c>
      <c r="D23" s="56">
        <v>1</v>
      </c>
      <c r="E23" s="168">
        <v>172542590.53300551</v>
      </c>
      <c r="F23" s="40"/>
    </row>
    <row r="24" spans="1:7" ht="15.75" x14ac:dyDescent="0.25">
      <c r="A24" s="57"/>
      <c r="B24" s="55" t="s">
        <v>48</v>
      </c>
      <c r="C24" s="42">
        <v>177305139.85887077</v>
      </c>
      <c r="D24" s="56">
        <v>1</v>
      </c>
      <c r="E24" s="168">
        <v>177305139.85887077</v>
      </c>
      <c r="F24" s="40"/>
    </row>
    <row r="25" spans="1:7" ht="15.75" x14ac:dyDescent="0.25">
      <c r="A25" s="57"/>
      <c r="B25" s="55" t="s">
        <v>49</v>
      </c>
      <c r="C25" s="42">
        <v>172617458.29646188</v>
      </c>
      <c r="D25" s="56">
        <v>1</v>
      </c>
      <c r="E25" s="168">
        <v>172617458.29646188</v>
      </c>
      <c r="F25" s="40"/>
    </row>
    <row r="26" spans="1:7" ht="15.75" x14ac:dyDescent="0.25">
      <c r="A26" s="57"/>
      <c r="B26" s="55" t="s">
        <v>50</v>
      </c>
      <c r="C26" s="42">
        <v>171000359.84701088</v>
      </c>
      <c r="D26" s="56">
        <v>1</v>
      </c>
      <c r="E26" s="168">
        <v>171000359.84701088</v>
      </c>
      <c r="F26" s="40"/>
    </row>
    <row r="27" spans="1:7" ht="15" x14ac:dyDescent="0.25">
      <c r="B27" s="58" t="s">
        <v>34</v>
      </c>
      <c r="C27" s="59">
        <v>2071447457.4149265</v>
      </c>
      <c r="D27" s="60"/>
      <c r="E27" s="170">
        <v>2071447457.4149265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</sheetData>
  <sheetProtection selectLockedCells="1"/>
  <mergeCells count="8">
    <mergeCell ref="B38:F38"/>
    <mergeCell ref="B35:F37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D69AF-2CB4-4774-8CE2-CBD9E1474BD1}">
  <sheetPr>
    <tabColor rgb="FF00B050"/>
    <pageSetUpPr fitToPage="1"/>
  </sheetPr>
  <dimension ref="A1:H43"/>
  <sheetViews>
    <sheetView showGridLines="0" topLeftCell="A14" zoomScale="70" zoomScaleNormal="70" zoomScaleSheetLayoutView="100" workbookViewId="0">
      <selection activeCell="C26" sqref="C26"/>
    </sheetView>
  </sheetViews>
  <sheetFormatPr baseColWidth="10" defaultColWidth="0" defaultRowHeight="12.75" x14ac:dyDescent="0.2"/>
  <cols>
    <col min="1" max="1" width="5.28515625" style="32" customWidth="1"/>
    <col min="2" max="2" width="28.5703125" style="32" customWidth="1"/>
    <col min="3" max="3" width="24.85546875" style="32" customWidth="1"/>
    <col min="4" max="4" width="18.7109375" style="36" customWidth="1"/>
    <col min="5" max="5" width="21.5703125" style="32" bestFit="1" customWidth="1"/>
    <col min="6" max="6" width="18.7109375" style="32" customWidth="1"/>
    <col min="7" max="7" width="16" style="32" customWidth="1"/>
    <col min="8" max="8" width="1.5703125" style="32" hidden="1" customWidth="1"/>
    <col min="9" max="16384" width="3.42578125" style="32" hidden="1"/>
  </cols>
  <sheetData>
    <row r="1" spans="1:8" s="31" customFormat="1" ht="19.5" x14ac:dyDescent="0.2">
      <c r="A1" s="43" t="s">
        <v>78</v>
      </c>
      <c r="D1" s="44"/>
    </row>
    <row r="2" spans="1:8" ht="16.5" customHeight="1" x14ac:dyDescent="0.2">
      <c r="B2" s="175" t="s">
        <v>108</v>
      </c>
      <c r="C2" s="175"/>
      <c r="D2" s="175"/>
      <c r="E2" s="175"/>
      <c r="F2" s="175"/>
      <c r="G2" s="175"/>
      <c r="H2" s="175"/>
    </row>
    <row r="3" spans="1:8" ht="16.5" customHeight="1" x14ac:dyDescent="0.2">
      <c r="B3" s="175"/>
      <c r="C3" s="175"/>
      <c r="D3" s="175"/>
      <c r="E3" s="175"/>
      <c r="F3" s="175"/>
      <c r="G3" s="175"/>
      <c r="H3" s="175"/>
    </row>
    <row r="4" spans="1:8" ht="12.75" hidden="1" customHeight="1" x14ac:dyDescent="0.2">
      <c r="B4" s="175"/>
      <c r="C4" s="175"/>
      <c r="D4" s="175"/>
      <c r="E4" s="175"/>
      <c r="F4" s="175"/>
      <c r="G4" s="175"/>
      <c r="H4" s="175"/>
    </row>
    <row r="5" spans="1:8" ht="16.5" x14ac:dyDescent="0.25">
      <c r="B5" s="45" t="s">
        <v>55</v>
      </c>
      <c r="C5" s="155"/>
      <c r="D5" s="47"/>
      <c r="E5" s="47"/>
      <c r="F5" s="47"/>
    </row>
    <row r="6" spans="1:8" ht="16.5" x14ac:dyDescent="0.25">
      <c r="B6" s="45" t="s">
        <v>56</v>
      </c>
      <c r="C6" s="47" t="s">
        <v>110</v>
      </c>
      <c r="D6" s="48"/>
    </row>
    <row r="7" spans="1:8" ht="16.5" x14ac:dyDescent="0.25">
      <c r="B7" s="45" t="s">
        <v>57</v>
      </c>
      <c r="C7" s="34"/>
      <c r="D7" s="47"/>
      <c r="E7" s="47"/>
      <c r="F7" s="47"/>
    </row>
    <row r="8" spans="1:8" ht="16.5" x14ac:dyDescent="0.25">
      <c r="B8" s="45" t="s">
        <v>59</v>
      </c>
      <c r="C8" s="165"/>
      <c r="D8" s="47"/>
      <c r="E8" s="47"/>
      <c r="F8" s="47"/>
    </row>
    <row r="9" spans="1:8" ht="16.5" x14ac:dyDescent="0.25">
      <c r="B9" s="45" t="s">
        <v>29</v>
      </c>
      <c r="C9" s="41" t="s">
        <v>91</v>
      </c>
      <c r="D9" s="49"/>
    </row>
    <row r="10" spans="1:8" ht="16.5" x14ac:dyDescent="0.25">
      <c r="B10" s="50" t="s">
        <v>67</v>
      </c>
      <c r="C10" s="47" t="s">
        <v>107</v>
      </c>
      <c r="D10" s="48"/>
    </row>
    <row r="11" spans="1:8" ht="18.75" x14ac:dyDescent="0.3">
      <c r="B11" s="51" t="s">
        <v>60</v>
      </c>
      <c r="C11" s="52" t="s">
        <v>69</v>
      </c>
      <c r="D11" s="53"/>
    </row>
    <row r="13" spans="1:8" ht="12.75" customHeight="1" x14ac:dyDescent="0.2">
      <c r="B13" s="180" t="s">
        <v>83</v>
      </c>
      <c r="C13" s="178" t="s">
        <v>92</v>
      </c>
      <c r="D13" s="178" t="s">
        <v>64</v>
      </c>
      <c r="E13" s="178" t="s">
        <v>93</v>
      </c>
      <c r="F13" s="176" t="s">
        <v>95</v>
      </c>
    </row>
    <row r="14" spans="1:8" ht="51" customHeight="1" x14ac:dyDescent="0.2">
      <c r="A14" s="54"/>
      <c r="B14" s="181"/>
      <c r="C14" s="179"/>
      <c r="D14" s="179"/>
      <c r="E14" s="179"/>
      <c r="F14" s="177"/>
    </row>
    <row r="15" spans="1:8" ht="15.75" x14ac:dyDescent="0.25">
      <c r="A15" s="54"/>
      <c r="B15" s="55" t="s">
        <v>31</v>
      </c>
      <c r="C15" s="42">
        <v>126975371.06230569</v>
      </c>
      <c r="D15" s="56">
        <v>1</v>
      </c>
      <c r="E15" s="168">
        <v>126975371.06230569</v>
      </c>
      <c r="F15" s="40"/>
    </row>
    <row r="16" spans="1:8" ht="15.75" x14ac:dyDescent="0.25">
      <c r="A16" s="54"/>
      <c r="B16" s="55" t="s">
        <v>39</v>
      </c>
      <c r="C16" s="42">
        <v>131048362.84654263</v>
      </c>
      <c r="D16" s="56">
        <v>1</v>
      </c>
      <c r="E16" s="168">
        <v>131048362.84654263</v>
      </c>
      <c r="F16" s="40"/>
    </row>
    <row r="17" spans="1:7" ht="15.75" x14ac:dyDescent="0.25">
      <c r="A17" s="54"/>
      <c r="B17" s="55" t="s">
        <v>40</v>
      </c>
      <c r="C17" s="42">
        <v>135654784.69108406</v>
      </c>
      <c r="D17" s="56">
        <v>1</v>
      </c>
      <c r="E17" s="168">
        <v>135654784.69108406</v>
      </c>
      <c r="F17" s="40"/>
    </row>
    <row r="18" spans="1:7" ht="15.75" x14ac:dyDescent="0.25">
      <c r="A18" s="54"/>
      <c r="B18" s="55" t="s">
        <v>41</v>
      </c>
      <c r="C18" s="42">
        <v>129985556.97945394</v>
      </c>
      <c r="D18" s="56">
        <v>1</v>
      </c>
      <c r="E18" s="168">
        <v>129985556.97945394</v>
      </c>
      <c r="F18" s="40"/>
    </row>
    <row r="19" spans="1:7" ht="15.75" x14ac:dyDescent="0.25">
      <c r="A19" s="54"/>
      <c r="B19" s="55" t="s">
        <v>42</v>
      </c>
      <c r="C19" s="42">
        <v>134462400.88144892</v>
      </c>
      <c r="D19" s="56">
        <v>1</v>
      </c>
      <c r="E19" s="168">
        <v>134462400.88144892</v>
      </c>
      <c r="F19" s="40"/>
    </row>
    <row r="20" spans="1:7" ht="15.75" x14ac:dyDescent="0.25">
      <c r="A20" s="57"/>
      <c r="B20" s="55" t="s">
        <v>43</v>
      </c>
      <c r="C20" s="42">
        <v>128576237.38530312</v>
      </c>
      <c r="D20" s="56">
        <v>1</v>
      </c>
      <c r="E20" s="168">
        <v>128576237.38530312</v>
      </c>
      <c r="F20" s="40"/>
    </row>
    <row r="21" spans="1:7" ht="15.75" x14ac:dyDescent="0.25">
      <c r="A21" s="57"/>
      <c r="B21" s="55" t="s">
        <v>45</v>
      </c>
      <c r="C21" s="42">
        <v>132161279.7612347</v>
      </c>
      <c r="D21" s="56">
        <v>1</v>
      </c>
      <c r="E21" s="168">
        <v>132161279.7612347</v>
      </c>
      <c r="F21" s="40"/>
    </row>
    <row r="22" spans="1:7" ht="15.75" x14ac:dyDescent="0.25">
      <c r="A22" s="57"/>
      <c r="B22" s="55" t="s">
        <v>46</v>
      </c>
      <c r="C22" s="42">
        <v>132838452.77501506</v>
      </c>
      <c r="D22" s="56">
        <v>1</v>
      </c>
      <c r="E22" s="168">
        <v>132838452.77501506</v>
      </c>
      <c r="F22" s="40"/>
    </row>
    <row r="23" spans="1:7" ht="15.75" x14ac:dyDescent="0.25">
      <c r="A23" s="57"/>
      <c r="B23" s="55" t="s">
        <v>47</v>
      </c>
      <c r="C23" s="42">
        <v>131366977.49263079</v>
      </c>
      <c r="D23" s="56">
        <v>1</v>
      </c>
      <c r="E23" s="168">
        <v>131366977.49263079</v>
      </c>
      <c r="F23" s="40"/>
    </row>
    <row r="24" spans="1:7" ht="15.75" x14ac:dyDescent="0.25">
      <c r="A24" s="57"/>
      <c r="B24" s="55" t="s">
        <v>48</v>
      </c>
      <c r="C24" s="42">
        <v>135165020.75171793</v>
      </c>
      <c r="D24" s="56">
        <v>1</v>
      </c>
      <c r="E24" s="168">
        <v>135165020.75171793</v>
      </c>
      <c r="F24" s="40"/>
    </row>
    <row r="25" spans="1:7" ht="15.75" x14ac:dyDescent="0.25">
      <c r="A25" s="57"/>
      <c r="B25" s="55" t="s">
        <v>49</v>
      </c>
      <c r="C25" s="42">
        <v>131637676.01694964</v>
      </c>
      <c r="D25" s="56">
        <v>1</v>
      </c>
      <c r="E25" s="168">
        <v>131637676.01694964</v>
      </c>
      <c r="F25" s="40"/>
    </row>
    <row r="26" spans="1:7" ht="15.75" x14ac:dyDescent="0.25">
      <c r="A26" s="57"/>
      <c r="B26" s="55" t="s">
        <v>50</v>
      </c>
      <c r="C26" s="42">
        <v>129652621.30770555</v>
      </c>
      <c r="D26" s="56">
        <v>1</v>
      </c>
      <c r="E26" s="168">
        <v>129652621.30770555</v>
      </c>
      <c r="F26" s="40"/>
    </row>
    <row r="27" spans="1:7" ht="15" x14ac:dyDescent="0.25">
      <c r="B27" s="58" t="s">
        <v>34</v>
      </c>
      <c r="C27" s="59">
        <v>1579524741.9513919</v>
      </c>
      <c r="D27" s="60"/>
      <c r="E27" s="170">
        <v>1579524741.9513919</v>
      </c>
      <c r="F27" s="62"/>
    </row>
    <row r="28" spans="1:7" ht="15" x14ac:dyDescent="0.25">
      <c r="B28" s="68"/>
      <c r="C28" s="69"/>
      <c r="D28" s="70"/>
      <c r="E28" s="71"/>
      <c r="F28" s="71"/>
      <c r="G28" s="72"/>
    </row>
    <row r="29" spans="1:7" x14ac:dyDescent="0.2">
      <c r="B29" s="73" t="s">
        <v>0</v>
      </c>
      <c r="C29" s="74"/>
      <c r="D29" s="75"/>
      <c r="E29" s="74"/>
      <c r="F29" s="74"/>
    </row>
    <row r="30" spans="1:7" x14ac:dyDescent="0.2">
      <c r="B30" s="74" t="s">
        <v>62</v>
      </c>
      <c r="C30" s="74"/>
      <c r="D30" s="75"/>
      <c r="E30" s="74"/>
      <c r="F30" s="74"/>
    </row>
    <row r="31" spans="1:7" x14ac:dyDescent="0.2">
      <c r="B31" s="74" t="s">
        <v>72</v>
      </c>
      <c r="C31" s="74"/>
      <c r="D31" s="75"/>
      <c r="E31" s="74"/>
      <c r="F31" s="74"/>
    </row>
    <row r="32" spans="1:7" x14ac:dyDescent="0.2">
      <c r="B32" s="74" t="s">
        <v>66</v>
      </c>
      <c r="C32" s="74"/>
      <c r="D32" s="75"/>
      <c r="E32" s="74"/>
      <c r="F32" s="74"/>
    </row>
    <row r="33" spans="2:6" x14ac:dyDescent="0.2">
      <c r="B33" s="32" t="s">
        <v>96</v>
      </c>
    </row>
    <row r="34" spans="2:6" x14ac:dyDescent="0.2">
      <c r="B34" s="32" t="s">
        <v>74</v>
      </c>
      <c r="C34" s="33"/>
      <c r="D34" s="35"/>
      <c r="E34" s="33"/>
      <c r="F34" s="33"/>
    </row>
    <row r="35" spans="2:6" ht="12.75" customHeight="1" x14ac:dyDescent="0.2">
      <c r="B35" s="185" t="s">
        <v>105</v>
      </c>
      <c r="C35" s="185"/>
      <c r="D35" s="185"/>
      <c r="E35" s="185"/>
      <c r="F35" s="185"/>
    </row>
    <row r="36" spans="2:6" x14ac:dyDescent="0.2">
      <c r="B36" s="185"/>
      <c r="C36" s="185"/>
      <c r="D36" s="185"/>
      <c r="E36" s="185"/>
      <c r="F36" s="185"/>
    </row>
    <row r="37" spans="2:6" x14ac:dyDescent="0.2">
      <c r="B37" s="185"/>
      <c r="C37" s="185"/>
      <c r="D37" s="185"/>
      <c r="E37" s="185"/>
      <c r="F37" s="185"/>
    </row>
    <row r="38" spans="2:6" s="173" customFormat="1" ht="30" customHeight="1" x14ac:dyDescent="0.2">
      <c r="B38" s="186" t="s">
        <v>109</v>
      </c>
      <c r="C38" s="186"/>
      <c r="D38" s="186"/>
      <c r="E38" s="186"/>
      <c r="F38" s="186"/>
    </row>
    <row r="39" spans="2:6" x14ac:dyDescent="0.2">
      <c r="B39" s="33" t="s">
        <v>100</v>
      </c>
      <c r="C39" s="33"/>
      <c r="D39" s="35"/>
      <c r="E39" s="33"/>
      <c r="F39" s="33"/>
    </row>
    <row r="40" spans="2:6" x14ac:dyDescent="0.2">
      <c r="B40" s="32" t="s">
        <v>76</v>
      </c>
      <c r="C40" s="33"/>
      <c r="D40" s="35"/>
      <c r="E40" s="33"/>
      <c r="F40" s="33"/>
    </row>
    <row r="43" spans="2:6" ht="19.5" x14ac:dyDescent="0.3">
      <c r="B43" s="76" t="s">
        <v>68</v>
      </c>
      <c r="C43" s="77"/>
      <c r="F43" s="78"/>
    </row>
  </sheetData>
  <sheetProtection selectLockedCells="1"/>
  <mergeCells count="8">
    <mergeCell ref="B38:F38"/>
    <mergeCell ref="B35:F37"/>
    <mergeCell ref="B2:H4"/>
    <mergeCell ref="B13:B14"/>
    <mergeCell ref="C13:C14"/>
    <mergeCell ref="D13:D14"/>
    <mergeCell ref="E13:E14"/>
    <mergeCell ref="F13:F14"/>
  </mergeCells>
  <printOptions horizontalCentered="1" verticalCentered="1"/>
  <pageMargins left="0.75" right="0.27559055118110237" top="1" bottom="1" header="0" footer="0"/>
  <pageSetup scale="72" orientation="portrait" cellComments="asDisplayed" r:id="rId1"/>
  <headerFooter alignWithMargins="0">
    <oddHeader>&amp;R&amp;11 1 de 1&amp;C&amp;"Arial"&amp;8&amp;K000000INTERNAL&amp;1#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64</vt:i4>
      </vt:variant>
      <vt:variant>
        <vt:lpstr>Rangos con nombre</vt:lpstr>
      </vt:variant>
      <vt:variant>
        <vt:i4>1</vt:i4>
      </vt:variant>
    </vt:vector>
  </HeadingPairs>
  <TitlesOfParts>
    <vt:vector size="65" baseType="lpstr">
      <vt:lpstr>Formato Resumen 21</vt:lpstr>
      <vt:lpstr>Formato Resumen 22</vt:lpstr>
      <vt:lpstr>Formato Resumen 24</vt:lpstr>
      <vt:lpstr>Formato Resumen 25</vt:lpstr>
      <vt:lpstr>Formato Resumen 26</vt:lpstr>
      <vt:lpstr>Formato Propuesta año 2021</vt:lpstr>
      <vt:lpstr>Formato Resumen 27</vt:lpstr>
      <vt:lpstr>Formato Resumen 28</vt:lpstr>
      <vt:lpstr>Formato Resumen 29</vt:lpstr>
      <vt:lpstr>Formato Resumen 30</vt:lpstr>
      <vt:lpstr>Formato Resumen 31</vt:lpstr>
      <vt:lpstr>Formato Resumen 32</vt:lpstr>
      <vt:lpstr>Formato Resumen 33</vt:lpstr>
      <vt:lpstr>Formato Resumen 34</vt:lpstr>
      <vt:lpstr>Formato Resumen 35</vt:lpstr>
      <vt:lpstr>Formato Resumen 36</vt:lpstr>
      <vt:lpstr>Formato Resumen 37</vt:lpstr>
      <vt:lpstr>Formato Propuesta año 2022</vt:lpstr>
      <vt:lpstr>Formato Resumen 38</vt:lpstr>
      <vt:lpstr>Formato Propuesta año 2024</vt:lpstr>
      <vt:lpstr>Formato Propuesta año 2025</vt:lpstr>
      <vt:lpstr>Formato Propuesta año 2026</vt:lpstr>
      <vt:lpstr>Formato Propuesta año 2027</vt:lpstr>
      <vt:lpstr>Formato Propuesta año 2028</vt:lpstr>
      <vt:lpstr>Formato Propuesta año 2029</vt:lpstr>
      <vt:lpstr>Formato Propuesta año 2030</vt:lpstr>
      <vt:lpstr>Formato Propuesta año 2031</vt:lpstr>
      <vt:lpstr>Formato Propuesta año 2032</vt:lpstr>
      <vt:lpstr>Formato Propuesta año 2033</vt:lpstr>
      <vt:lpstr>Formato Propuesta año 2034</vt:lpstr>
      <vt:lpstr>Formato Propuesta año 2035</vt:lpstr>
      <vt:lpstr>Formato Propuesta año 2036</vt:lpstr>
      <vt:lpstr>Formato Propuesta año 2037</vt:lpstr>
      <vt:lpstr>Formato Propuesta año 2038</vt:lpstr>
      <vt:lpstr>Formato Resumen 24 (8-17)</vt:lpstr>
      <vt:lpstr>Formato Resumen 25 (8-17)</vt:lpstr>
      <vt:lpstr>Formato Resumen 26 (8-17)</vt:lpstr>
      <vt:lpstr>Formato Resumen 27 (8-17)</vt:lpstr>
      <vt:lpstr>Formato Resumen 28 (8-17)</vt:lpstr>
      <vt:lpstr>Formato Resumen 29 (8-17)</vt:lpstr>
      <vt:lpstr>Formato Resumen 30 (8-17)</vt:lpstr>
      <vt:lpstr>Formato Resumen 31 (8-17)</vt:lpstr>
      <vt:lpstr>Formato Resumen 32 (8-17)</vt:lpstr>
      <vt:lpstr>Formato Resumen 33 (8-17)</vt:lpstr>
      <vt:lpstr>Formato Resumen 34 (8-17)</vt:lpstr>
      <vt:lpstr>Formato Resumen 35 (8-17)</vt:lpstr>
      <vt:lpstr>Formato Resumen 36 (8-17)</vt:lpstr>
      <vt:lpstr>Formato Resumen 37 (8-17)</vt:lpstr>
      <vt:lpstr>Formato Resumen 38 (8-17)</vt:lpstr>
      <vt:lpstr>Formato Propuesta año 2024 (B2)</vt:lpstr>
      <vt:lpstr>Formato Propuesta año 2025 (B2)</vt:lpstr>
      <vt:lpstr>Formato Propuesta año 2026 (B2)</vt:lpstr>
      <vt:lpstr>Formato Propuesta año 2027 (B2)</vt:lpstr>
      <vt:lpstr>Formato Propuesta año 2028 (B2)</vt:lpstr>
      <vt:lpstr>Formato Propuesta año 2029 (B2)</vt:lpstr>
      <vt:lpstr>Formato Propuesta año 2030 (B2)</vt:lpstr>
      <vt:lpstr>Formato Propuesta año 2031 (B2)</vt:lpstr>
      <vt:lpstr>Formato Propuesta año 2032 (B2)</vt:lpstr>
      <vt:lpstr>Formato Propuesta año 2033 (B2)</vt:lpstr>
      <vt:lpstr>Formato Propuesta año 2034 (B2)</vt:lpstr>
      <vt:lpstr>Formato Propuesta año 2035 (B2)</vt:lpstr>
      <vt:lpstr>Formato Propuesta año 2036 (B2)</vt:lpstr>
      <vt:lpstr>Formato Propuesta año 2037 (B2)</vt:lpstr>
      <vt:lpstr>Formato Propuesta año 2038 (B2)</vt:lpstr>
      <vt:lpstr>'Formato Propuesta año 2021'!_Toc265128550</vt:lpstr>
    </vt:vector>
  </TitlesOfParts>
  <Company>CODENSA S.A. ESP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CODENSA S.A. ESP</dc:creator>
  <cp:lastModifiedBy>Restrepo Jimenez, Cristian Dario, Enel Colombia</cp:lastModifiedBy>
  <cp:lastPrinted>2010-06-24T20:14:07Z</cp:lastPrinted>
  <dcterms:created xsi:type="dcterms:W3CDTF">2008-04-02T00:00:31Z</dcterms:created>
  <dcterms:modified xsi:type="dcterms:W3CDTF">2023-09-28T02:53:41Z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2023-09-28T02:53:40Z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898ec2fc-436b-4ab5-94a4-91bebb5fd200</vt:lpwstr>
  </property>
  <property fmtid="{D5CDD505-2E9C-101B-9397-08002B2CF9AE}" pid="8" name="MSIP_Label_797ad33d-ed35-43c0-b526-22bc83c17deb_ContentBits">
    <vt:lpwstr>1</vt:lpwstr>
  </property>
</Properties>
</file>