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 usuario\Downloads\"/>
    </mc:Choice>
  </mc:AlternateContent>
  <xr:revisionPtr revIDLastSave="0" documentId="13_ncr:1_{24116A5E-5A4C-4083-9219-D3FB0E0D91AD}" xr6:coauthVersionLast="37" xr6:coauthVersionMax="37" xr10:uidLastSave="{00000000-0000-0000-0000-000000000000}"/>
  <bookViews>
    <workbookView xWindow="240" yWindow="105" windowWidth="20115" windowHeight="7005" firstSheet="25" activeTab="33" xr2:uid="{00000000-000D-0000-FFFF-FFFF00000000}"/>
  </bookViews>
  <sheets>
    <sheet name="12-2015" sheetId="1" r:id="rId1"/>
    <sheet name="01-2016" sheetId="4" r:id="rId2"/>
    <sheet name="02-2016" sheetId="12" r:id="rId3"/>
    <sheet name="03-2016" sheetId="5" r:id="rId4"/>
    <sheet name="04-2016" sheetId="6" r:id="rId5"/>
    <sheet name="05-2016" sheetId="7" r:id="rId6"/>
    <sheet name="06-2016" sheetId="8" r:id="rId7"/>
    <sheet name="07-2016" sheetId="9" r:id="rId8"/>
    <sheet name="08-2016" sheetId="11" r:id="rId9"/>
    <sheet name="09-2016" sheetId="13" r:id="rId10"/>
    <sheet name="10-2016" sheetId="14" r:id="rId11"/>
    <sheet name="11-2016" sheetId="15" r:id="rId12"/>
    <sheet name="12-2016" sheetId="16" r:id="rId13"/>
    <sheet name="01-2017" sheetId="17" r:id="rId14"/>
    <sheet name="02-2017" sheetId="18" r:id="rId15"/>
    <sheet name="04-2017" sheetId="20" r:id="rId16"/>
    <sheet name="05-2017" sheetId="21" r:id="rId17"/>
    <sheet name="06-2017" sheetId="19" r:id="rId18"/>
    <sheet name="07-2017" sheetId="22" r:id="rId19"/>
    <sheet name="08-2017" sheetId="23" r:id="rId20"/>
    <sheet name="09-2017" sheetId="24" r:id="rId21"/>
    <sheet name="10-2017" sheetId="25" r:id="rId22"/>
    <sheet name="11-2017" sheetId="26" r:id="rId23"/>
    <sheet name="12-2017" sheetId="27" r:id="rId24"/>
    <sheet name="01-2018" sheetId="28" r:id="rId25"/>
    <sheet name="02-2018" sheetId="29" r:id="rId26"/>
    <sheet name="03-2018" sheetId="30" r:id="rId27"/>
    <sheet name="04-2018" sheetId="31" r:id="rId28"/>
    <sheet name="05-2018" sheetId="32" r:id="rId29"/>
    <sheet name="06-2018" sheetId="33" r:id="rId30"/>
    <sheet name="07-2018" sheetId="34" r:id="rId31"/>
    <sheet name="08-2018" sheetId="35" r:id="rId32"/>
    <sheet name="09-2018" sheetId="36" r:id="rId33"/>
    <sheet name="10-2018" sheetId="37" r:id="rId34"/>
  </sheets>
  <externalReferences>
    <externalReference r:id="rId35"/>
  </externalReferenc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37" l="1"/>
  <c r="E6" i="37" s="1"/>
  <c r="I4" i="36" l="1"/>
  <c r="E5" i="36"/>
  <c r="G5" i="35" l="1"/>
  <c r="E5" i="35"/>
  <c r="C7" i="27" l="1"/>
  <c r="F6" i="27"/>
  <c r="E6" i="27"/>
  <c r="F5" i="27"/>
  <c r="E5" i="27"/>
  <c r="A5" i="27"/>
  <c r="A6" i="27" s="1"/>
  <c r="F4" i="27"/>
  <c r="E4" i="27"/>
  <c r="G5" i="27" l="1"/>
  <c r="G4" i="27"/>
  <c r="G6" i="27"/>
  <c r="C8" i="26"/>
  <c r="F6" i="26"/>
  <c r="E6" i="26"/>
  <c r="G6" i="26" s="1"/>
  <c r="G7" i="27" l="1"/>
  <c r="F7" i="26"/>
  <c r="E7" i="26"/>
  <c r="G7" i="26" s="1"/>
  <c r="F5" i="26" l="1"/>
  <c r="E5" i="26"/>
  <c r="A5" i="26"/>
  <c r="F4" i="26"/>
  <c r="E4" i="26"/>
  <c r="C6" i="25"/>
  <c r="F5" i="25"/>
  <c r="E5" i="25"/>
  <c r="G5" i="25" s="1"/>
  <c r="A5" i="25"/>
  <c r="F4" i="25"/>
  <c r="E4" i="25"/>
  <c r="G4" i="25" s="1"/>
  <c r="G4" i="26" l="1"/>
  <c r="G8" i="26" s="1"/>
  <c r="A6" i="26"/>
  <c r="A7" i="26"/>
  <c r="G5" i="26"/>
  <c r="G6" i="25"/>
  <c r="F5" i="24"/>
  <c r="E5" i="24"/>
  <c r="E4" i="24"/>
  <c r="C6" i="24"/>
  <c r="A5" i="24"/>
  <c r="F4" i="24"/>
  <c r="F4" i="23"/>
  <c r="G4" i="23" s="1"/>
  <c r="A5" i="23"/>
  <c r="C6" i="23"/>
  <c r="F5" i="23"/>
  <c r="G5" i="23" s="1"/>
  <c r="F5" i="22"/>
  <c r="F4" i="22"/>
  <c r="G5" i="24" l="1"/>
  <c r="G4" i="24"/>
  <c r="G6" i="23"/>
  <c r="C6" i="22"/>
  <c r="G5" i="22"/>
  <c r="G4" i="22"/>
  <c r="H4" i="4"/>
  <c r="H5" i="4"/>
  <c r="G6" i="24" l="1"/>
  <c r="G6" i="22"/>
  <c r="C7" i="21"/>
  <c r="G6" i="21"/>
  <c r="G4" i="21"/>
  <c r="G5" i="21" l="1"/>
  <c r="G7" i="21" s="1"/>
  <c r="C6" i="19"/>
  <c r="G5" i="19"/>
  <c r="G4" i="19" l="1"/>
  <c r="G6" i="19" s="1"/>
  <c r="G7" i="18" l="1"/>
  <c r="C7" i="18" l="1"/>
  <c r="D6" i="17" l="1"/>
  <c r="C6" i="17"/>
  <c r="D6" i="16"/>
  <c r="C6" i="16"/>
  <c r="D8" i="15"/>
  <c r="C8" i="15"/>
  <c r="D10" i="14" l="1"/>
  <c r="C10" i="14"/>
  <c r="D5" i="14"/>
  <c r="C5" i="14"/>
  <c r="B5" i="13" l="1"/>
  <c r="C5" i="13"/>
  <c r="C5" i="11"/>
  <c r="B5" i="11"/>
  <c r="E4" i="12"/>
  <c r="E6" i="12"/>
  <c r="F6" i="12" s="1"/>
  <c r="E5" i="12"/>
  <c r="F5" i="12" s="1"/>
  <c r="B7" i="12"/>
  <c r="C4" i="9"/>
  <c r="B4" i="9"/>
  <c r="C4" i="8"/>
  <c r="B4" i="8"/>
  <c r="C5" i="7"/>
  <c r="B5" i="7"/>
  <c r="A4" i="7"/>
  <c r="A4" i="6"/>
  <c r="C5" i="6"/>
  <c r="B5" i="6"/>
  <c r="C5" i="5"/>
  <c r="C4" i="5"/>
  <c r="C3" i="5"/>
  <c r="B5" i="5"/>
  <c r="B4" i="5"/>
  <c r="B3" i="5"/>
  <c r="B6" i="4"/>
  <c r="E4" i="4"/>
  <c r="F4" i="4" s="1"/>
  <c r="E3" i="4"/>
  <c r="F3" i="4" s="1"/>
  <c r="B10" i="1"/>
  <c r="E8" i="1"/>
  <c r="F8" i="1" s="1"/>
  <c r="E9" i="1"/>
  <c r="F9" i="1" s="1"/>
  <c r="E4" i="1"/>
  <c r="F4" i="1" s="1"/>
  <c r="G4" i="1" l="1"/>
  <c r="H4" i="1" s="1"/>
  <c r="C6" i="5"/>
  <c r="G3" i="4"/>
  <c r="H3" i="4" s="1"/>
  <c r="H6" i="4" s="1"/>
  <c r="B6" i="5"/>
  <c r="G6" i="12"/>
  <c r="H6" i="12" s="1"/>
  <c r="G8" i="1"/>
  <c r="H8" i="1" s="1"/>
  <c r="G4" i="4"/>
  <c r="G5" i="12"/>
  <c r="H5" i="12" s="1"/>
  <c r="G9" i="1"/>
  <c r="H9" i="1" s="1"/>
  <c r="F4" i="12"/>
  <c r="G4" i="12"/>
  <c r="H4" i="12" l="1"/>
  <c r="H10" i="1"/>
  <c r="H7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10" authorId="0" shapeId="0" xr:uid="{00000000-0006-0000-15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10" authorId="0" shapeId="0" xr:uid="{00000000-0006-0000-15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10" authorId="0" shapeId="0" xr:uid="{00000000-0006-0000-15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E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E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E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F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F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F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20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20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20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21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21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21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11" authorId="0" shapeId="0" xr:uid="{00000000-0006-0000-16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11" authorId="0" shapeId="0" xr:uid="{00000000-0006-0000-16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11" authorId="0" shapeId="0" xr:uid="{00000000-0006-0000-16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10" authorId="0" shapeId="0" xr:uid="{00000000-0006-0000-17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10" authorId="0" shapeId="0" xr:uid="{00000000-0006-0000-17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10" authorId="0" shapeId="0" xr:uid="{00000000-0006-0000-17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8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8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8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9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9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9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A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A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A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B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B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B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C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C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C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co52501735</author>
  </authors>
  <commentList>
    <comment ref="A3" authorId="0" shapeId="0" xr:uid="{00000000-0006-0000-1D00-000001000000}">
      <text>
        <r>
          <rPr>
            <b/>
            <sz val="9"/>
            <color indexed="81"/>
            <rFont val="Tahoma"/>
            <family val="2"/>
          </rPr>
          <t xml:space="preserve">MEM, STR o SDL
</t>
        </r>
      </text>
    </comment>
    <comment ref="F3" authorId="0" shapeId="0" xr:uid="{00000000-0006-0000-1D00-000002000000}">
      <text>
        <r>
          <rPr>
            <b/>
            <sz val="9"/>
            <color indexed="81"/>
            <rFont val="Tahoma"/>
            <family val="2"/>
          </rPr>
          <t xml:space="preserve">Fecha de inicio de la Vigencia
</t>
        </r>
      </text>
    </comment>
    <comment ref="G3" authorId="0" shapeId="0" xr:uid="{00000000-0006-0000-1D00-000003000000}">
      <text>
        <r>
          <rPr>
            <b/>
            <sz val="9"/>
            <color indexed="81"/>
            <rFont val="Tahoma"/>
            <family val="2"/>
          </rPr>
          <t>Fecha Fin de la vigencia</t>
        </r>
      </text>
    </comment>
  </commentList>
</comments>
</file>

<file path=xl/sharedStrings.xml><?xml version="1.0" encoding="utf-8"?>
<sst xmlns="http://schemas.openxmlformats.org/spreadsheetml/2006/main" count="600" uniqueCount="91">
  <si>
    <t>Davivienda</t>
  </si>
  <si>
    <t>Mes Garantía</t>
  </si>
  <si>
    <t>Valor Garantía</t>
  </si>
  <si>
    <t>E.A.A</t>
  </si>
  <si>
    <t>días</t>
  </si>
  <si>
    <t xml:space="preserve">Comisión </t>
  </si>
  <si>
    <t>IVA</t>
  </si>
  <si>
    <t>Imp timbre</t>
  </si>
  <si>
    <t>BANCO</t>
  </si>
  <si>
    <t>Valor Comisión</t>
  </si>
  <si>
    <t>BBVA</t>
  </si>
  <si>
    <t>TOTAL</t>
  </si>
  <si>
    <t>Colpatria</t>
  </si>
  <si>
    <t xml:space="preserve">BBVA </t>
  </si>
  <si>
    <t xml:space="preserve"> DAVIVIENDA </t>
  </si>
  <si>
    <t xml:space="preserve"> BBVA </t>
  </si>
  <si>
    <t>DAVIVIENDA</t>
  </si>
  <si>
    <t>Concepto</t>
  </si>
  <si>
    <t>MEM</t>
  </si>
  <si>
    <t xml:space="preserve"> Codensa </t>
  </si>
  <si>
    <t>STR</t>
  </si>
  <si>
    <t>EEC</t>
  </si>
  <si>
    <t>Banco de Bogotá</t>
  </si>
  <si>
    <t>AGENTE</t>
  </si>
  <si>
    <t>TOTAL Codensa</t>
  </si>
  <si>
    <t>TOTAL EEC</t>
  </si>
  <si>
    <t>Mes cubrimiento</t>
  </si>
  <si>
    <t>Codensa</t>
  </si>
  <si>
    <t>Mercado Codensa</t>
  </si>
  <si>
    <t>Mes Cubrimiento</t>
  </si>
  <si>
    <t>Banco</t>
  </si>
  <si>
    <t>Agente</t>
  </si>
  <si>
    <t xml:space="preserve">STR </t>
  </si>
  <si>
    <t>Total</t>
  </si>
  <si>
    <t xml:space="preserve"> Comisión</t>
  </si>
  <si>
    <t>Valor timbre</t>
  </si>
  <si>
    <t>Valor IVA</t>
  </si>
  <si>
    <t>COLPATRIA</t>
  </si>
  <si>
    <t>ITAÚ CORPBANCA</t>
  </si>
  <si>
    <t>ITAÚ</t>
  </si>
  <si>
    <t>Destino Garantia</t>
  </si>
  <si>
    <t>Beneficiario</t>
  </si>
  <si>
    <t>Entidad Emisora</t>
  </si>
  <si>
    <t>Nro. Garantía</t>
  </si>
  <si>
    <t>Mes de Cubrimiento</t>
  </si>
  <si>
    <t>Desde</t>
  </si>
  <si>
    <t>Hasta</t>
  </si>
  <si>
    <t>Valor de Garantía</t>
  </si>
  <si>
    <t>Costo de la Garantía</t>
  </si>
  <si>
    <t>XM COMPAÑÍA DE EXPERTOS EN MERCADOS S.A. ESP - XM S.A. ESP</t>
  </si>
  <si>
    <t>401-13122017</t>
  </si>
  <si>
    <t>ITAÚ CORPBANCA COLOMBIA S.A.</t>
  </si>
  <si>
    <t>000553067-00</t>
  </si>
  <si>
    <t>BANCO DAVIVIENDA</t>
  </si>
  <si>
    <t>7000005500624154</t>
  </si>
  <si>
    <t>401-17102017-1</t>
  </si>
  <si>
    <t>000552874-00</t>
  </si>
  <si>
    <t>07000004300526206</t>
  </si>
  <si>
    <t>07000004300524318</t>
  </si>
  <si>
    <t>401-20112017</t>
  </si>
  <si>
    <t>07000004300526842</t>
  </si>
  <si>
    <t>07000004300526610</t>
  </si>
  <si>
    <t>401-14092017-1</t>
  </si>
  <si>
    <t>07000004300521868</t>
  </si>
  <si>
    <t>401-15012018</t>
  </si>
  <si>
    <t>000530008-00</t>
  </si>
  <si>
    <t>07000004300531354</t>
  </si>
  <si>
    <t>401-12022018</t>
  </si>
  <si>
    <t>000530023-00</t>
  </si>
  <si>
    <t>07000004300533467</t>
  </si>
  <si>
    <t>07000004300536155</t>
  </si>
  <si>
    <t>401-13032018</t>
  </si>
  <si>
    <t>000530058-00</t>
  </si>
  <si>
    <t>07000004300536163</t>
  </si>
  <si>
    <t>07000004300535769</t>
  </si>
  <si>
    <t>Costo de la Garantía Corregido</t>
  </si>
  <si>
    <t>Costo de la Garantía Anterior</t>
  </si>
  <si>
    <t>200080202300</t>
  </si>
  <si>
    <t>07000005500636430</t>
  </si>
  <si>
    <t>07000005500636943</t>
  </si>
  <si>
    <t>200080206700</t>
  </si>
  <si>
    <t>07000005500640069</t>
  </si>
  <si>
    <t>401-12062018</t>
  </si>
  <si>
    <t>07000004300542799</t>
  </si>
  <si>
    <t>000530739</t>
  </si>
  <si>
    <t>07000004300545370</t>
  </si>
  <si>
    <t>000518144-00</t>
  </si>
  <si>
    <t>07000005500648625</t>
  </si>
  <si>
    <t>401-17092018-1</t>
  </si>
  <si>
    <t>07000005500651314</t>
  </si>
  <si>
    <t>7000005500651420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</si>
</sst>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\ #,##0_);[Red]\(&quot;$&quot;\ #,##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(* #,##0_);_(* \(#,##0\);_(* &quot;-&quot;??_);_(@_)"/>
    <numFmt numFmtId="168" formatCode="_(&quot;$&quot;\ * #,##0_);_(&quot;$&quot;\ * \(#,##0\);_(&quot;$&quot;\ * &quot;-&quot;??_);_(@_)"/>
    <numFmt numFmtId="169" formatCode="dd/mmm/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7609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7">
    <xf numFmtId="0" fontId="0" fillId="0" borderId="0" xfId="0"/>
    <xf numFmtId="17" fontId="0" fillId="0" borderId="0" xfId="0" applyNumberFormat="1"/>
    <xf numFmtId="167" fontId="0" fillId="0" borderId="0" xfId="1" applyNumberFormat="1" applyFont="1"/>
    <xf numFmtId="10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7" fontId="2" fillId="3" borderId="0" xfId="1" applyNumberFormat="1" applyFont="1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17" fontId="0" fillId="0" borderId="0" xfId="0" applyNumberFormat="1" applyAlignment="1">
      <alignment horizontal="center"/>
    </xf>
    <xf numFmtId="0" fontId="4" fillId="5" borderId="0" xfId="0" applyFont="1" applyFill="1" applyAlignment="1">
      <alignment horizontal="center"/>
    </xf>
    <xf numFmtId="1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2" applyFont="1" applyAlignment="1">
      <alignment horizontal="center"/>
    </xf>
    <xf numFmtId="165" fontId="5" fillId="0" borderId="0" xfId="2" applyFont="1"/>
    <xf numFmtId="165" fontId="4" fillId="5" borderId="0" xfId="2" applyFont="1" applyFill="1" applyAlignment="1">
      <alignment horizontal="center"/>
    </xf>
    <xf numFmtId="0" fontId="3" fillId="4" borderId="0" xfId="0" applyFont="1" applyFill="1"/>
    <xf numFmtId="168" fontId="4" fillId="5" borderId="0" xfId="2" applyNumberFormat="1" applyFont="1" applyFill="1" applyAlignment="1">
      <alignment horizontal="center"/>
    </xf>
    <xf numFmtId="17" fontId="5" fillId="0" borderId="0" xfId="0" applyNumberFormat="1" applyFont="1" applyAlignment="1">
      <alignment horizontal="center" vertical="center"/>
    </xf>
    <xf numFmtId="168" fontId="5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8" fontId="5" fillId="0" borderId="0" xfId="2" applyNumberFormat="1" applyFont="1" applyAlignment="1">
      <alignment vertical="center"/>
    </xf>
    <xf numFmtId="0" fontId="0" fillId="4" borderId="0" xfId="0" applyFill="1" applyBorder="1"/>
    <xf numFmtId="0" fontId="4" fillId="5" borderId="0" xfId="0" applyFont="1" applyFill="1" applyBorder="1" applyAlignment="1">
      <alignment horizontal="center"/>
    </xf>
    <xf numFmtId="0" fontId="0" fillId="0" borderId="0" xfId="0" applyBorder="1"/>
    <xf numFmtId="0" fontId="0" fillId="4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3" borderId="0" xfId="0" applyFont="1" applyFill="1" applyBorder="1" applyAlignment="1">
      <alignment horizontal="center"/>
    </xf>
    <xf numFmtId="165" fontId="4" fillId="3" borderId="0" xfId="2" applyFont="1" applyFill="1" applyBorder="1" applyAlignment="1">
      <alignment horizontal="center"/>
    </xf>
    <xf numFmtId="168" fontId="4" fillId="3" borderId="0" xfId="2" applyNumberFormat="1" applyFont="1" applyFill="1" applyBorder="1" applyAlignment="1">
      <alignment horizontal="center"/>
    </xf>
    <xf numFmtId="0" fontId="0" fillId="3" borderId="0" xfId="0" applyFill="1" applyBorder="1"/>
    <xf numFmtId="164" fontId="4" fillId="3" borderId="0" xfId="2" applyNumberFormat="1" applyFont="1" applyFill="1" applyBorder="1" applyAlignment="1">
      <alignment horizontal="center"/>
    </xf>
    <xf numFmtId="17" fontId="6" fillId="4" borderId="0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4" fontId="6" fillId="4" borderId="0" xfId="0" applyNumberFormat="1" applyFont="1" applyFill="1" applyBorder="1" applyAlignment="1">
      <alignment horizontal="center"/>
    </xf>
    <xf numFmtId="0" fontId="6" fillId="4" borderId="0" xfId="0" applyFont="1" applyFill="1" applyBorder="1"/>
    <xf numFmtId="168" fontId="5" fillId="4" borderId="0" xfId="2" applyNumberFormat="1" applyFont="1" applyFill="1" applyBorder="1" applyAlignment="1">
      <alignment horizontal="center" vertical="center"/>
    </xf>
    <xf numFmtId="0" fontId="3" fillId="6" borderId="0" xfId="0" applyFont="1" applyFill="1"/>
    <xf numFmtId="0" fontId="0" fillId="6" borderId="0" xfId="0" applyFill="1"/>
    <xf numFmtId="0" fontId="2" fillId="3" borderId="0" xfId="0" applyFont="1" applyFill="1" applyAlignment="1">
      <alignment horizontal="center" vertical="center"/>
    </xf>
    <xf numFmtId="17" fontId="0" fillId="7" borderId="0" xfId="0" applyNumberFormat="1" applyFill="1" applyAlignment="1">
      <alignment horizontal="center" vertical="center"/>
    </xf>
    <xf numFmtId="168" fontId="0" fillId="7" borderId="0" xfId="2" applyNumberFormat="1" applyFont="1" applyFill="1" applyAlignment="1">
      <alignment horizontal="center" vertical="center"/>
    </xf>
    <xf numFmtId="167" fontId="0" fillId="7" borderId="0" xfId="0" applyNumberFormat="1" applyFill="1" applyAlignment="1">
      <alignment horizontal="center" vertical="center"/>
    </xf>
    <xf numFmtId="168" fontId="0" fillId="7" borderId="0" xfId="2" applyNumberFormat="1" applyFont="1" applyFill="1" applyAlignment="1">
      <alignment vertical="center"/>
    </xf>
    <xf numFmtId="17" fontId="0" fillId="0" borderId="0" xfId="0" applyNumberFormat="1" applyAlignment="1">
      <alignment horizontal="center" vertical="center"/>
    </xf>
    <xf numFmtId="168" fontId="0" fillId="4" borderId="0" xfId="2" applyNumberFormat="1" applyFont="1" applyFill="1" applyAlignment="1">
      <alignment vertical="center"/>
    </xf>
    <xf numFmtId="168" fontId="0" fillId="6" borderId="0" xfId="2" applyNumberFormat="1" applyFont="1" applyFill="1" applyAlignment="1">
      <alignment vertical="center"/>
    </xf>
    <xf numFmtId="167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/>
    </xf>
    <xf numFmtId="168" fontId="0" fillId="0" borderId="0" xfId="2" applyNumberFormat="1" applyFont="1" applyAlignment="1">
      <alignment vertical="center"/>
    </xf>
    <xf numFmtId="168" fontId="2" fillId="3" borderId="0" xfId="1" applyNumberFormat="1" applyFont="1" applyFill="1" applyAlignment="1">
      <alignment horizontal="center" vertical="center"/>
    </xf>
    <xf numFmtId="168" fontId="2" fillId="3" borderId="0" xfId="2" applyNumberFormat="1" applyFont="1" applyFill="1" applyAlignment="1">
      <alignment horizontal="center" vertical="center"/>
    </xf>
    <xf numFmtId="167" fontId="2" fillId="3" borderId="0" xfId="1" applyNumberFormat="1" applyFont="1" applyFill="1" applyAlignment="1">
      <alignment horizontal="center" vertical="center"/>
    </xf>
    <xf numFmtId="0" fontId="8" fillId="4" borderId="0" xfId="0" applyFont="1" applyFill="1"/>
    <xf numFmtId="17" fontId="0" fillId="4" borderId="0" xfId="0" applyNumberFormat="1" applyFill="1" applyAlignment="1">
      <alignment horizontal="center" vertical="center"/>
    </xf>
    <xf numFmtId="168" fontId="0" fillId="4" borderId="0" xfId="2" applyNumberFormat="1" applyFon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0" fontId="8" fillId="4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7" fontId="0" fillId="4" borderId="0" xfId="0" applyNumberFormat="1" applyFont="1" applyFill="1" applyAlignment="1">
      <alignment horizontal="center" vertical="center"/>
    </xf>
    <xf numFmtId="167" fontId="0" fillId="4" borderId="0" xfId="0" applyNumberFormat="1" applyFont="1" applyFill="1" applyAlignment="1">
      <alignment horizontal="center" vertical="center"/>
    </xf>
    <xf numFmtId="0" fontId="0" fillId="4" borderId="0" xfId="0" applyFont="1" applyFill="1" applyAlignment="1">
      <alignment vertical="center"/>
    </xf>
    <xf numFmtId="167" fontId="0" fillId="4" borderId="0" xfId="0" applyNumberFormat="1" applyFill="1"/>
    <xf numFmtId="0" fontId="3" fillId="0" borderId="0" xfId="0" applyFont="1" applyAlignment="1">
      <alignment wrapText="1"/>
    </xf>
    <xf numFmtId="0" fontId="0" fillId="4" borderId="0" xfId="0" applyFill="1" applyAlignment="1">
      <alignment wrapText="1"/>
    </xf>
    <xf numFmtId="17" fontId="0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69" fontId="0" fillId="4" borderId="0" xfId="0" applyNumberFormat="1" applyFill="1" applyAlignment="1">
      <alignment vertical="center" wrapText="1"/>
    </xf>
    <xf numFmtId="168" fontId="0" fillId="4" borderId="0" xfId="2" applyNumberFormat="1" applyFont="1" applyFill="1" applyAlignment="1">
      <alignment vertical="center" wrapText="1"/>
    </xf>
    <xf numFmtId="0" fontId="0" fillId="4" borderId="1" xfId="0" applyFill="1" applyBorder="1" applyAlignment="1">
      <alignment vertical="center" wrapText="1"/>
    </xf>
    <xf numFmtId="17" fontId="0" fillId="4" borderId="1" xfId="0" applyNumberFormat="1" applyFont="1" applyFill="1" applyBorder="1" applyAlignment="1">
      <alignment horizontal="center" vertical="center" wrapText="1"/>
    </xf>
    <xf numFmtId="169" fontId="0" fillId="4" borderId="1" xfId="0" applyNumberFormat="1" applyFill="1" applyBorder="1" applyAlignment="1">
      <alignment vertical="center" wrapText="1"/>
    </xf>
    <xf numFmtId="168" fontId="0" fillId="4" borderId="1" xfId="2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68" fontId="0" fillId="4" borderId="0" xfId="0" applyNumberFormat="1" applyFill="1"/>
    <xf numFmtId="49" fontId="0" fillId="4" borderId="1" xfId="0" applyNumberFormat="1" applyFill="1" applyBorder="1" applyAlignment="1">
      <alignment vertical="center" wrapText="1"/>
    </xf>
    <xf numFmtId="167" fontId="0" fillId="4" borderId="0" xfId="1" applyNumberFormat="1" applyFont="1" applyFill="1" applyAlignment="1">
      <alignment vertical="center" wrapText="1"/>
    </xf>
    <xf numFmtId="167" fontId="0" fillId="4" borderId="0" xfId="1" applyNumberFormat="1" applyFont="1" applyFill="1" applyAlignment="1">
      <alignment vertical="center"/>
    </xf>
    <xf numFmtId="167" fontId="0" fillId="4" borderId="0" xfId="1" applyNumberFormat="1" applyFont="1" applyFill="1"/>
    <xf numFmtId="166" fontId="0" fillId="4" borderId="0" xfId="1" applyNumberFormat="1" applyFont="1" applyFill="1"/>
    <xf numFmtId="166" fontId="0" fillId="4" borderId="0" xfId="1" applyNumberFormat="1" applyFont="1" applyFill="1" applyAlignment="1">
      <alignment vertical="center" wrapText="1"/>
    </xf>
    <xf numFmtId="168" fontId="0" fillId="0" borderId="1" xfId="2" applyNumberFormat="1" applyFont="1" applyFill="1" applyBorder="1" applyAlignment="1">
      <alignment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2</xdr:row>
      <xdr:rowOff>28575</xdr:rowOff>
    </xdr:from>
    <xdr:to>
      <xdr:col>14</xdr:col>
      <xdr:colOff>113665</xdr:colOff>
      <xdr:row>8</xdr:row>
      <xdr:rowOff>41275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81925" y="409575"/>
          <a:ext cx="3847465" cy="1155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523875</xdr:colOff>
      <xdr:row>6</xdr:row>
      <xdr:rowOff>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381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BASTECIMIENTO\10-SOPORTE%20TRANSACCIONES%20CODENSA\GARANT&#205;AS\2016\Control%20Garant&#237;as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rantias Mensuales"/>
      <sheetName val="TIEs"/>
      <sheetName val="plantilla sap"/>
      <sheetName val="Nueva plantilla sap"/>
      <sheetName val="BD transac"/>
      <sheetName val="resumen mes"/>
      <sheetName val="Hoja1"/>
      <sheetName val="Publicacion TIES"/>
      <sheetName val="total Garantias"/>
      <sheetName val="Hoja2"/>
    </sheetNames>
    <sheetDataSet>
      <sheetData sheetId="0">
        <row r="1575">
          <cell r="B1575">
            <v>84000000000</v>
          </cell>
          <cell r="P1575">
            <v>12096583.452493148</v>
          </cell>
        </row>
        <row r="1576">
          <cell r="B1576">
            <v>1000000000</v>
          </cell>
          <cell r="P1576">
            <v>0</v>
          </cell>
        </row>
        <row r="1577">
          <cell r="B1577">
            <v>5000000000</v>
          </cell>
          <cell r="P1577">
            <v>319178.08219178079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0"/>
  <sheetViews>
    <sheetView workbookViewId="0">
      <selection activeCell="A7" sqref="A7:I9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7" width="11.42578125" hidden="1" customWidth="1"/>
    <col min="8" max="8" width="14.5703125" bestFit="1" customWidth="1"/>
    <col min="9" max="9" width="12.28515625" bestFit="1" customWidth="1"/>
  </cols>
  <sheetData>
    <row r="3" spans="1:9" x14ac:dyDescent="0.25">
      <c r="A3" s="6" t="s">
        <v>1</v>
      </c>
      <c r="B3" s="6" t="s">
        <v>2</v>
      </c>
      <c r="C3" s="6" t="s">
        <v>3</v>
      </c>
      <c r="D3" s="7" t="s">
        <v>4</v>
      </c>
      <c r="E3" s="6" t="s">
        <v>5</v>
      </c>
      <c r="F3" s="6" t="s">
        <v>6</v>
      </c>
      <c r="G3" s="6" t="s">
        <v>7</v>
      </c>
      <c r="H3" s="6" t="s">
        <v>9</v>
      </c>
      <c r="I3" s="6" t="s">
        <v>8</v>
      </c>
    </row>
    <row r="4" spans="1:9" x14ac:dyDescent="0.25">
      <c r="A4" s="1">
        <v>42339</v>
      </c>
      <c r="B4" s="2">
        <v>20000000000</v>
      </c>
      <c r="C4" s="3">
        <v>8.6872259999999993E-3</v>
      </c>
      <c r="D4" s="4">
        <v>49</v>
      </c>
      <c r="E4" s="2">
        <f t="shared" ref="E4" si="0">IFERROR(B4*C4/(365/D4),0)</f>
        <v>23324606.794520549</v>
      </c>
      <c r="F4" s="2">
        <f t="shared" ref="F4" si="1">+E4*0.16</f>
        <v>3731937.0871232878</v>
      </c>
      <c r="G4" s="2">
        <f t="shared" ref="G4" si="2">+E4*0.5%</f>
        <v>116623.03397260275</v>
      </c>
      <c r="H4" s="5">
        <f>SUM(E4:G4)</f>
        <v>27173166.915616442</v>
      </c>
      <c r="I4" s="5" t="s">
        <v>0</v>
      </c>
    </row>
    <row r="7" spans="1:9" x14ac:dyDescent="0.25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9</v>
      </c>
      <c r="I7" s="8" t="s">
        <v>8</v>
      </c>
    </row>
    <row r="8" spans="1:9" x14ac:dyDescent="0.25">
      <c r="A8" s="1">
        <v>42339</v>
      </c>
      <c r="B8" s="2">
        <v>60000000000</v>
      </c>
      <c r="C8" s="3">
        <v>0</v>
      </c>
      <c r="D8" s="4">
        <v>0</v>
      </c>
      <c r="E8" s="2">
        <f t="shared" ref="E8" si="3">IFERROR(B8*C8/(365/D8),0)</f>
        <v>0</v>
      </c>
      <c r="F8" s="2">
        <f t="shared" ref="F8" si="4">+E8*0.16</f>
        <v>0</v>
      </c>
      <c r="G8" s="2">
        <f t="shared" ref="G8" si="5">+E8*0.5%</f>
        <v>0</v>
      </c>
      <c r="H8" s="5">
        <f>SUM(E8:G8)</f>
        <v>0</v>
      </c>
      <c r="I8" s="5" t="s">
        <v>10</v>
      </c>
    </row>
    <row r="9" spans="1:9" x14ac:dyDescent="0.25">
      <c r="A9" s="1">
        <v>42339</v>
      </c>
      <c r="B9" s="2">
        <v>20000000000</v>
      </c>
      <c r="C9" s="3">
        <v>8.6872259999999993E-3</v>
      </c>
      <c r="D9" s="4">
        <v>49</v>
      </c>
      <c r="E9" s="2">
        <f t="shared" ref="E9" si="6">IFERROR(B9*C9/(365/D9),0)</f>
        <v>23324606.794520549</v>
      </c>
      <c r="F9" s="2">
        <f t="shared" ref="F9" si="7">+E9*0.16</f>
        <v>3731937.0871232878</v>
      </c>
      <c r="G9" s="2">
        <f t="shared" ref="G9" si="8">+E9*0.5%</f>
        <v>116623.03397260275</v>
      </c>
      <c r="H9" s="5">
        <f>SUM(E9:G9)</f>
        <v>27173166.915616442</v>
      </c>
      <c r="I9" s="5" t="s">
        <v>0</v>
      </c>
    </row>
    <row r="10" spans="1:9" x14ac:dyDescent="0.25">
      <c r="A10" s="8" t="s">
        <v>11</v>
      </c>
      <c r="B10" s="9">
        <f>SUM(B8:B9)</f>
        <v>80000000000</v>
      </c>
      <c r="C10" s="9"/>
      <c r="D10" s="9"/>
      <c r="E10" s="9"/>
      <c r="F10" s="9"/>
      <c r="G10" s="9"/>
      <c r="H10" s="9">
        <f>SUM(H8:H9)</f>
        <v>27173166.915616442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6"/>
  <sheetViews>
    <sheetView zoomScale="90" zoomScaleNormal="90" workbookViewId="0">
      <selection activeCell="B13" sqref="B13"/>
    </sheetView>
  </sheetViews>
  <sheetFormatPr baseColWidth="10" defaultRowHeight="15" x14ac:dyDescent="0.25"/>
  <cols>
    <col min="1" max="1" width="13.28515625" customWidth="1"/>
    <col min="2" max="2" width="22.42578125" customWidth="1"/>
    <col min="3" max="3" width="24.140625" customWidth="1"/>
    <col min="4" max="4" width="12.28515625" bestFit="1" customWidth="1"/>
    <col min="5" max="17" width="11.42578125" style="10"/>
  </cols>
  <sheetData>
    <row r="1" spans="1:17" s="10" customFormat="1" x14ac:dyDescent="0.25"/>
    <row r="2" spans="1:17" ht="18" customHeight="1" x14ac:dyDescent="0.25">
      <c r="A2" s="14" t="s">
        <v>1</v>
      </c>
      <c r="B2" s="14" t="s">
        <v>2</v>
      </c>
      <c r="C2" s="14" t="s">
        <v>9</v>
      </c>
      <c r="D2" s="14" t="s">
        <v>8</v>
      </c>
    </row>
    <row r="3" spans="1:17" s="12" customFormat="1" ht="24" customHeight="1" x14ac:dyDescent="0.25">
      <c r="A3" s="22">
        <v>42614</v>
      </c>
      <c r="B3" s="23">
        <v>51600000000</v>
      </c>
      <c r="C3" s="23">
        <v>95880808.504700005</v>
      </c>
      <c r="D3" s="24" t="s">
        <v>16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s="12" customFormat="1" ht="19.5" customHeight="1" x14ac:dyDescent="0.25">
      <c r="A4" s="22">
        <v>42614</v>
      </c>
      <c r="B4" s="25">
        <v>3247022504</v>
      </c>
      <c r="C4" s="25">
        <v>1119288.6889130957</v>
      </c>
      <c r="D4" s="24" t="s">
        <v>10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s="10" customFormat="1" ht="14.25" customHeight="1" x14ac:dyDescent="0.25">
      <c r="A5" s="14" t="s">
        <v>11</v>
      </c>
      <c r="B5" s="19">
        <f>SUM(B3:B4)</f>
        <v>54847022504</v>
      </c>
      <c r="C5" s="21">
        <f>SUM(C3:C4)</f>
        <v>97000097.193613097</v>
      </c>
      <c r="D5" s="14"/>
    </row>
    <row r="6" spans="1:17" s="10" customFormat="1" ht="17.25" customHeight="1" x14ac:dyDescent="0.25"/>
    <row r="7" spans="1:17" s="10" customFormat="1" x14ac:dyDescent="0.25"/>
    <row r="8" spans="1:17" s="10" customFormat="1" x14ac:dyDescent="0.25"/>
    <row r="9" spans="1:17" s="10" customFormat="1" x14ac:dyDescent="0.25"/>
    <row r="10" spans="1:17" s="10" customFormat="1" x14ac:dyDescent="0.25"/>
    <row r="11" spans="1:17" s="10" customFormat="1" x14ac:dyDescent="0.25"/>
    <row r="12" spans="1:17" s="10" customFormat="1" x14ac:dyDescent="0.25"/>
    <row r="13" spans="1:17" s="10" customFormat="1" x14ac:dyDescent="0.25"/>
    <row r="14" spans="1:17" s="10" customFormat="1" x14ac:dyDescent="0.25"/>
    <row r="15" spans="1:17" s="10" customFormat="1" x14ac:dyDescent="0.25"/>
    <row r="16" spans="1:17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zoomScale="90" zoomScaleNormal="90" workbookViewId="0">
      <selection activeCell="A2" sqref="A2:E10"/>
    </sheetView>
  </sheetViews>
  <sheetFormatPr baseColWidth="10" defaultRowHeight="15" x14ac:dyDescent="0.25"/>
  <cols>
    <col min="1" max="1" width="17.42578125" style="28" customWidth="1"/>
    <col min="2" max="2" width="13.28515625" style="28" customWidth="1"/>
    <col min="3" max="3" width="22.42578125" style="28" customWidth="1"/>
    <col min="4" max="4" width="24.140625" style="28" customWidth="1"/>
    <col min="5" max="5" width="12.28515625" style="28" bestFit="1" customWidth="1"/>
    <col min="6" max="6" width="14.42578125" style="26" customWidth="1"/>
    <col min="7" max="12" width="11.42578125" style="26"/>
    <col min="13" max="16384" width="11.42578125" style="28"/>
  </cols>
  <sheetData>
    <row r="1" spans="1:12" s="26" customFormat="1" x14ac:dyDescent="0.25"/>
    <row r="2" spans="1:12" ht="18" customHeight="1" x14ac:dyDescent="0.25">
      <c r="A2" s="27" t="s">
        <v>26</v>
      </c>
      <c r="B2" s="27" t="s">
        <v>17</v>
      </c>
      <c r="C2" s="27" t="s">
        <v>2</v>
      </c>
      <c r="D2" s="27" t="s">
        <v>9</v>
      </c>
      <c r="E2" s="27" t="s">
        <v>8</v>
      </c>
      <c r="F2" s="27" t="s">
        <v>23</v>
      </c>
    </row>
    <row r="3" spans="1:12" s="30" customFormat="1" ht="24" customHeight="1" x14ac:dyDescent="0.2">
      <c r="A3" s="36">
        <v>42644</v>
      </c>
      <c r="B3" s="37" t="s">
        <v>18</v>
      </c>
      <c r="C3" s="40">
        <v>61000000000</v>
      </c>
      <c r="D3" s="40">
        <v>4867466</v>
      </c>
      <c r="E3" s="39" t="s">
        <v>15</v>
      </c>
      <c r="F3" s="39" t="s">
        <v>19</v>
      </c>
      <c r="G3" s="29"/>
      <c r="H3" s="29"/>
      <c r="I3" s="29"/>
      <c r="J3" s="29"/>
      <c r="K3" s="29"/>
      <c r="L3" s="29"/>
    </row>
    <row r="4" spans="1:12" s="30" customFormat="1" ht="19.5" customHeight="1" x14ac:dyDescent="0.2">
      <c r="A4" s="36">
        <v>42644</v>
      </c>
      <c r="B4" s="37" t="s">
        <v>20</v>
      </c>
      <c r="C4" s="40">
        <v>4706047280</v>
      </c>
      <c r="D4" s="40">
        <v>1351860</v>
      </c>
      <c r="E4" s="39" t="s">
        <v>15</v>
      </c>
      <c r="F4" s="39" t="s">
        <v>19</v>
      </c>
      <c r="G4" s="29"/>
      <c r="H4" s="29"/>
      <c r="I4" s="29"/>
      <c r="J4" s="29"/>
      <c r="K4" s="29"/>
      <c r="L4" s="29"/>
    </row>
    <row r="5" spans="1:12" s="26" customFormat="1" ht="14.25" customHeight="1" x14ac:dyDescent="0.25">
      <c r="A5" s="31" t="s">
        <v>24</v>
      </c>
      <c r="B5" s="31"/>
      <c r="C5" s="32">
        <f>SUM(C3:C4)</f>
        <v>65706047280</v>
      </c>
      <c r="D5" s="33">
        <f>SUM(D3:D4)</f>
        <v>6219326</v>
      </c>
      <c r="E5" s="31"/>
      <c r="F5" s="34"/>
    </row>
    <row r="6" spans="1:12" s="26" customFormat="1" ht="17.25" customHeight="1" x14ac:dyDescent="0.25"/>
    <row r="7" spans="1:12" s="26" customFormat="1" x14ac:dyDescent="0.25">
      <c r="A7" s="36">
        <v>42644</v>
      </c>
      <c r="B7" s="37" t="s">
        <v>18</v>
      </c>
      <c r="C7" s="38">
        <v>6800000000</v>
      </c>
      <c r="D7" s="38">
        <v>550139</v>
      </c>
      <c r="E7" s="39" t="s">
        <v>13</v>
      </c>
      <c r="F7" s="39" t="s">
        <v>21</v>
      </c>
    </row>
    <row r="8" spans="1:12" s="26" customFormat="1" x14ac:dyDescent="0.25">
      <c r="A8" s="36">
        <v>42644</v>
      </c>
      <c r="B8" s="37" t="s">
        <v>18</v>
      </c>
      <c r="C8" s="38">
        <v>200000000</v>
      </c>
      <c r="D8" s="38">
        <v>195278</v>
      </c>
      <c r="E8" s="39" t="s">
        <v>22</v>
      </c>
      <c r="F8" s="39" t="s">
        <v>21</v>
      </c>
    </row>
    <row r="9" spans="1:12" s="26" customFormat="1" x14ac:dyDescent="0.25">
      <c r="A9" s="36">
        <v>42644</v>
      </c>
      <c r="B9" s="37" t="s">
        <v>20</v>
      </c>
      <c r="C9" s="38">
        <v>562400203</v>
      </c>
      <c r="D9" s="38">
        <v>549122</v>
      </c>
      <c r="E9" s="39" t="s">
        <v>22</v>
      </c>
      <c r="F9" s="39" t="s">
        <v>21</v>
      </c>
    </row>
    <row r="10" spans="1:12" s="26" customFormat="1" x14ac:dyDescent="0.25">
      <c r="A10" s="31" t="s">
        <v>25</v>
      </c>
      <c r="B10" s="34"/>
      <c r="C10" s="35">
        <f>SUM(C7:C9)</f>
        <v>7562400203</v>
      </c>
      <c r="D10" s="35">
        <f>SUM(D7:D9)</f>
        <v>1294539</v>
      </c>
      <c r="E10" s="34"/>
      <c r="F10" s="34"/>
    </row>
    <row r="11" spans="1:12" s="26" customFormat="1" x14ac:dyDescent="0.25"/>
    <row r="12" spans="1:12" s="26" customFormat="1" x14ac:dyDescent="0.25"/>
    <row r="13" spans="1:12" s="26" customFormat="1" x14ac:dyDescent="0.25"/>
    <row r="14" spans="1:12" s="26" customFormat="1" x14ac:dyDescent="0.25"/>
    <row r="15" spans="1:12" s="26" customFormat="1" x14ac:dyDescent="0.25"/>
    <row r="16" spans="1:12" s="26" customFormat="1" x14ac:dyDescent="0.25"/>
    <row r="17" s="26" customFormat="1" x14ac:dyDescent="0.25"/>
    <row r="18" s="26" customFormat="1" x14ac:dyDescent="0.25"/>
    <row r="19" s="26" customFormat="1" x14ac:dyDescent="0.25"/>
    <row r="20" s="26" customFormat="1" x14ac:dyDescent="0.25"/>
    <row r="21" s="26" customFormat="1" x14ac:dyDescent="0.25"/>
    <row r="22" s="26" customFormat="1" x14ac:dyDescent="0.25"/>
    <row r="23" s="26" customFormat="1" x14ac:dyDescent="0.25"/>
    <row r="24" s="26" customFormat="1" x14ac:dyDescent="0.25"/>
    <row r="25" s="26" customFormat="1" x14ac:dyDescent="0.25"/>
    <row r="26" s="26" customFormat="1" x14ac:dyDescent="0.25"/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8"/>
  <sheetViews>
    <sheetView zoomScale="90" zoomScaleNormal="90" workbookViewId="0">
      <selection activeCell="F3" sqref="F3:F7"/>
    </sheetView>
  </sheetViews>
  <sheetFormatPr baseColWidth="10" defaultRowHeight="15" x14ac:dyDescent="0.25"/>
  <cols>
    <col min="1" max="1" width="17.28515625" customWidth="1"/>
    <col min="2" max="2" width="12.28515625" customWidth="1"/>
    <col min="3" max="3" width="21.28515625" customWidth="1"/>
    <col min="4" max="4" width="17.140625" customWidth="1"/>
    <col min="5" max="5" width="15.7109375" customWidth="1"/>
    <col min="6" max="6" width="15.28515625" customWidth="1"/>
  </cols>
  <sheetData>
    <row r="1" spans="1:7" s="42" customFormat="1" ht="18.75" customHeight="1" x14ac:dyDescent="0.25">
      <c r="A1" s="41" t="s">
        <v>28</v>
      </c>
      <c r="B1" s="41"/>
    </row>
    <row r="2" spans="1:7" s="12" customFormat="1" ht="21.75" customHeight="1" x14ac:dyDescent="0.25">
      <c r="A2" s="43" t="s">
        <v>29</v>
      </c>
      <c r="B2" s="43" t="s">
        <v>17</v>
      </c>
      <c r="C2" s="43" t="s">
        <v>2</v>
      </c>
      <c r="D2" s="43" t="s">
        <v>9</v>
      </c>
      <c r="E2" s="43" t="s">
        <v>30</v>
      </c>
      <c r="F2" s="43" t="s">
        <v>31</v>
      </c>
    </row>
    <row r="3" spans="1:7" s="12" customFormat="1" x14ac:dyDescent="0.25">
      <c r="A3" s="44">
        <v>42675</v>
      </c>
      <c r="B3" s="44" t="s">
        <v>18</v>
      </c>
      <c r="C3" s="45">
        <v>54810000000</v>
      </c>
      <c r="D3" s="45">
        <v>100324210.56914736</v>
      </c>
      <c r="E3" s="46" t="s">
        <v>0</v>
      </c>
      <c r="F3" s="46" t="s">
        <v>27</v>
      </c>
    </row>
    <row r="4" spans="1:7" s="12" customFormat="1" x14ac:dyDescent="0.25">
      <c r="A4" s="44">
        <v>42675</v>
      </c>
      <c r="B4" s="44" t="s">
        <v>18</v>
      </c>
      <c r="C4" s="47">
        <v>13500000000</v>
      </c>
      <c r="D4" s="47">
        <v>16843789.498527743</v>
      </c>
      <c r="E4" s="46" t="s">
        <v>0</v>
      </c>
      <c r="F4" s="46" t="s">
        <v>27</v>
      </c>
    </row>
    <row r="5" spans="1:7" s="12" customFormat="1" x14ac:dyDescent="0.25">
      <c r="A5" s="48">
        <v>42675</v>
      </c>
      <c r="B5" s="48" t="s">
        <v>18</v>
      </c>
      <c r="C5" s="49">
        <v>3209000000</v>
      </c>
      <c r="D5" s="50">
        <v>5873752.8136543315</v>
      </c>
      <c r="E5" s="51" t="s">
        <v>0</v>
      </c>
      <c r="F5" s="51" t="s">
        <v>21</v>
      </c>
      <c r="G5" s="52"/>
    </row>
    <row r="6" spans="1:7" s="12" customFormat="1" x14ac:dyDescent="0.25">
      <c r="A6" s="44">
        <v>42675</v>
      </c>
      <c r="B6" s="44" t="s">
        <v>20</v>
      </c>
      <c r="C6" s="47">
        <v>6380833066</v>
      </c>
      <c r="D6" s="47">
        <v>1832959.8547126027</v>
      </c>
      <c r="E6" s="46" t="s">
        <v>10</v>
      </c>
      <c r="F6" s="46" t="s">
        <v>27</v>
      </c>
    </row>
    <row r="7" spans="1:7" s="12" customFormat="1" x14ac:dyDescent="0.25">
      <c r="A7" s="48">
        <v>42675</v>
      </c>
      <c r="B7" s="48" t="s">
        <v>32</v>
      </c>
      <c r="C7" s="53">
        <v>726050016</v>
      </c>
      <c r="D7" s="53">
        <v>339676.44293820619</v>
      </c>
      <c r="E7" s="51" t="s">
        <v>10</v>
      </c>
      <c r="F7" s="51" t="s">
        <v>21</v>
      </c>
    </row>
    <row r="8" spans="1:7" s="12" customFormat="1" x14ac:dyDescent="0.25">
      <c r="A8" s="43" t="s">
        <v>33</v>
      </c>
      <c r="B8" s="43"/>
      <c r="C8" s="54">
        <f>SUM(C3:C7)</f>
        <v>78625883082</v>
      </c>
      <c r="D8" s="55">
        <f>SUM(D3:D7)</f>
        <v>125214389.17898026</v>
      </c>
      <c r="E8" s="56"/>
      <c r="F8" s="56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6"/>
  <sheetViews>
    <sheetView zoomScale="90" zoomScaleNormal="90" workbookViewId="0">
      <selection activeCell="F3" sqref="F3:F5"/>
    </sheetView>
  </sheetViews>
  <sheetFormatPr baseColWidth="10" defaultRowHeight="15" x14ac:dyDescent="0.25"/>
  <cols>
    <col min="1" max="1" width="17.42578125" customWidth="1"/>
    <col min="2" max="2" width="13.28515625" customWidth="1"/>
    <col min="3" max="3" width="20.140625" customWidth="1"/>
    <col min="4" max="4" width="17.140625" customWidth="1"/>
    <col min="5" max="5" width="15.7109375" customWidth="1"/>
    <col min="6" max="6" width="15.28515625" customWidth="1"/>
  </cols>
  <sheetData>
    <row r="1" spans="1:6" s="10" customFormat="1" ht="18.75" customHeight="1" x14ac:dyDescent="0.3">
      <c r="A1" s="57" t="s">
        <v>28</v>
      </c>
      <c r="B1" s="20"/>
    </row>
    <row r="2" spans="1:6" s="12" customFormat="1" ht="24" customHeight="1" x14ac:dyDescent="0.25">
      <c r="A2" s="43" t="s">
        <v>29</v>
      </c>
      <c r="B2" s="43" t="s">
        <v>17</v>
      </c>
      <c r="C2" s="43" t="s">
        <v>2</v>
      </c>
      <c r="D2" s="43" t="s">
        <v>9</v>
      </c>
      <c r="E2" s="43" t="s">
        <v>30</v>
      </c>
      <c r="F2" s="43" t="s">
        <v>31</v>
      </c>
    </row>
    <row r="3" spans="1:6" s="11" customFormat="1" ht="27" customHeight="1" x14ac:dyDescent="0.25">
      <c r="A3" s="58">
        <v>42705</v>
      </c>
      <c r="B3" s="58" t="s">
        <v>18</v>
      </c>
      <c r="C3" s="59">
        <v>89000000000</v>
      </c>
      <c r="D3" s="59">
        <v>170316455.5809333</v>
      </c>
      <c r="E3" s="60" t="s">
        <v>0</v>
      </c>
      <c r="F3" s="60" t="s">
        <v>27</v>
      </c>
    </row>
    <row r="4" spans="1:6" s="11" customFormat="1" ht="25.5" customHeight="1" x14ac:dyDescent="0.25">
      <c r="A4" s="58">
        <v>42705</v>
      </c>
      <c r="B4" s="58" t="s">
        <v>32</v>
      </c>
      <c r="C4" s="59">
        <v>9931037160</v>
      </c>
      <c r="D4" s="59">
        <v>3993909</v>
      </c>
      <c r="E4" s="60" t="s">
        <v>10</v>
      </c>
      <c r="F4" s="60" t="s">
        <v>27</v>
      </c>
    </row>
    <row r="5" spans="1:6" s="11" customFormat="1" ht="22.5" customHeight="1" x14ac:dyDescent="0.25">
      <c r="A5" s="58">
        <v>42705</v>
      </c>
      <c r="B5" s="58" t="s">
        <v>20</v>
      </c>
      <c r="C5" s="59">
        <v>65368027</v>
      </c>
      <c r="D5" s="59">
        <v>361163</v>
      </c>
      <c r="E5" s="60" t="s">
        <v>10</v>
      </c>
      <c r="F5" s="60" t="s">
        <v>21</v>
      </c>
    </row>
    <row r="6" spans="1:6" s="12" customFormat="1" ht="17.25" customHeight="1" x14ac:dyDescent="0.25">
      <c r="A6" s="43" t="s">
        <v>33</v>
      </c>
      <c r="B6" s="43"/>
      <c r="C6" s="54">
        <f>SUM(C3:C5)</f>
        <v>98996405187</v>
      </c>
      <c r="D6" s="55">
        <f>SUM(D3:D5)</f>
        <v>174671527.5809333</v>
      </c>
      <c r="E6" s="56"/>
      <c r="F6" s="56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6"/>
  <sheetViews>
    <sheetView zoomScale="90" zoomScaleNormal="90" workbookViewId="0">
      <selection activeCell="A2" sqref="A2:F6"/>
    </sheetView>
  </sheetViews>
  <sheetFormatPr baseColWidth="10" defaultRowHeight="15" x14ac:dyDescent="0.25"/>
  <cols>
    <col min="1" max="1" width="17.42578125" customWidth="1"/>
    <col min="2" max="2" width="13.28515625" customWidth="1"/>
    <col min="3" max="3" width="20.140625" customWidth="1"/>
    <col min="4" max="4" width="17.140625" customWidth="1"/>
    <col min="5" max="5" width="15.7109375" customWidth="1"/>
    <col min="6" max="6" width="15.28515625" customWidth="1"/>
  </cols>
  <sheetData>
    <row r="1" spans="1:6" s="10" customFormat="1" ht="29.25" customHeight="1" x14ac:dyDescent="0.25">
      <c r="A1" s="61" t="s">
        <v>28</v>
      </c>
      <c r="B1" s="20"/>
    </row>
    <row r="2" spans="1:6" s="62" customFormat="1" ht="24" customHeight="1" x14ac:dyDescent="0.25">
      <c r="A2" s="43" t="s">
        <v>29</v>
      </c>
      <c r="B2" s="43" t="s">
        <v>17</v>
      </c>
      <c r="C2" s="43" t="s">
        <v>2</v>
      </c>
      <c r="D2" s="43" t="s">
        <v>9</v>
      </c>
      <c r="E2" s="43" t="s">
        <v>30</v>
      </c>
      <c r="F2" s="43" t="s">
        <v>31</v>
      </c>
    </row>
    <row r="3" spans="1:6" s="65" customFormat="1" ht="27" customHeight="1" x14ac:dyDescent="0.25">
      <c r="A3" s="63">
        <v>42736</v>
      </c>
      <c r="B3" s="63" t="s">
        <v>18</v>
      </c>
      <c r="C3" s="59">
        <v>36000000000</v>
      </c>
      <c r="D3" s="59">
        <v>66893587</v>
      </c>
      <c r="E3" s="64" t="s">
        <v>0</v>
      </c>
      <c r="F3" s="64" t="s">
        <v>27</v>
      </c>
    </row>
    <row r="4" spans="1:6" s="65" customFormat="1" ht="27" customHeight="1" x14ac:dyDescent="0.25">
      <c r="A4" s="63">
        <v>42736</v>
      </c>
      <c r="B4" s="63" t="s">
        <v>18</v>
      </c>
      <c r="C4" s="59">
        <v>53000000000</v>
      </c>
      <c r="D4" s="59">
        <v>4287847</v>
      </c>
      <c r="E4" s="64" t="s">
        <v>10</v>
      </c>
      <c r="F4" s="64" t="s">
        <v>27</v>
      </c>
    </row>
    <row r="5" spans="1:6" s="65" customFormat="1" ht="25.5" customHeight="1" x14ac:dyDescent="0.25">
      <c r="A5" s="63">
        <v>42736</v>
      </c>
      <c r="B5" s="63" t="s">
        <v>32</v>
      </c>
      <c r="C5" s="59">
        <v>10368363875</v>
      </c>
      <c r="D5" s="59">
        <v>2978419</v>
      </c>
      <c r="E5" s="64" t="s">
        <v>10</v>
      </c>
      <c r="F5" s="64" t="s">
        <v>27</v>
      </c>
    </row>
    <row r="6" spans="1:6" s="62" customFormat="1" ht="24.75" customHeight="1" x14ac:dyDescent="0.25">
      <c r="A6" s="43" t="s">
        <v>33</v>
      </c>
      <c r="B6" s="43"/>
      <c r="C6" s="54">
        <f>SUM(C3:C5)</f>
        <v>99368363875</v>
      </c>
      <c r="D6" s="55">
        <f>SUM(D3:D5)</f>
        <v>74159853</v>
      </c>
      <c r="E6" s="56"/>
      <c r="F6" s="56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63"/>
  <sheetViews>
    <sheetView workbookViewId="0">
      <selection activeCell="D13" sqref="D13"/>
    </sheetView>
  </sheetViews>
  <sheetFormatPr baseColWidth="10" defaultRowHeight="15" x14ac:dyDescent="0.25"/>
  <cols>
    <col min="1" max="1" width="16" customWidth="1"/>
    <col min="3" max="3" width="22.7109375" customWidth="1"/>
    <col min="4" max="4" width="19.28515625" customWidth="1"/>
    <col min="6" max="6" width="11.5703125" bestFit="1" customWidth="1"/>
    <col min="7" max="7" width="17.140625" customWidth="1"/>
    <col min="10" max="21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  <c r="I3" s="43" t="s">
        <v>31</v>
      </c>
    </row>
    <row r="4" spans="1:9" x14ac:dyDescent="0.25">
      <c r="A4" s="63">
        <v>42767</v>
      </c>
      <c r="B4" s="63" t="s">
        <v>18</v>
      </c>
      <c r="C4" s="59">
        <v>67600000000</v>
      </c>
      <c r="D4" s="59">
        <v>75336444</v>
      </c>
      <c r="E4" s="64">
        <v>376682</v>
      </c>
      <c r="F4" s="64">
        <v>14313924</v>
      </c>
      <c r="G4" s="64">
        <v>90027050</v>
      </c>
      <c r="H4" s="60" t="s">
        <v>37</v>
      </c>
      <c r="I4" s="60" t="s">
        <v>27</v>
      </c>
    </row>
    <row r="5" spans="1:9" x14ac:dyDescent="0.25">
      <c r="A5" s="63">
        <v>42767</v>
      </c>
      <c r="B5" s="58" t="s">
        <v>32</v>
      </c>
      <c r="C5" s="59">
        <v>9670552531</v>
      </c>
      <c r="D5" s="59">
        <v>3384693</v>
      </c>
      <c r="E5" s="64">
        <v>16923</v>
      </c>
      <c r="F5" s="64">
        <v>643092</v>
      </c>
      <c r="G5" s="64">
        <v>4044709</v>
      </c>
      <c r="H5" s="60" t="s">
        <v>10</v>
      </c>
      <c r="I5" s="60" t="s">
        <v>27</v>
      </c>
    </row>
    <row r="6" spans="1:9" x14ac:dyDescent="0.25">
      <c r="A6" s="63">
        <v>42767</v>
      </c>
      <c r="B6" s="58" t="s">
        <v>18</v>
      </c>
      <c r="C6" s="59">
        <v>15000000000</v>
      </c>
      <c r="D6" s="59"/>
      <c r="E6" s="64">
        <v>49969</v>
      </c>
      <c r="F6" s="64">
        <v>1898815</v>
      </c>
      <c r="G6" s="64">
        <v>11942547</v>
      </c>
      <c r="H6" s="60" t="s">
        <v>16</v>
      </c>
      <c r="I6" s="60" t="s">
        <v>27</v>
      </c>
    </row>
    <row r="7" spans="1:9" x14ac:dyDescent="0.25">
      <c r="A7" s="43" t="s">
        <v>33</v>
      </c>
      <c r="B7" s="43"/>
      <c r="C7" s="54">
        <f>SUM(C4:C6)</f>
        <v>92270552531</v>
      </c>
      <c r="D7" s="55"/>
      <c r="E7" s="56"/>
      <c r="F7" s="56"/>
      <c r="G7" s="54">
        <f>SUM(G4:G6)</f>
        <v>106014306</v>
      </c>
      <c r="H7" s="56"/>
      <c r="I7" s="56"/>
    </row>
    <row r="8" spans="1:9" s="10" customFormat="1" x14ac:dyDescent="0.25"/>
    <row r="9" spans="1:9" s="10" customFormat="1" x14ac:dyDescent="0.25"/>
    <row r="10" spans="1:9" s="10" customFormat="1" x14ac:dyDescent="0.25"/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D10" sqref="D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63"/>
  <sheetViews>
    <sheetView workbookViewId="0">
      <selection activeCell="C12" sqref="C12"/>
    </sheetView>
  </sheetViews>
  <sheetFormatPr baseColWidth="10" defaultRowHeight="15" x14ac:dyDescent="0.25"/>
  <cols>
    <col min="1" max="1" width="16" customWidth="1"/>
    <col min="2" max="2" width="14.7109375" customWidth="1"/>
    <col min="3" max="3" width="22.7109375" customWidth="1"/>
    <col min="4" max="4" width="19.28515625" customWidth="1"/>
    <col min="6" max="6" width="11.5703125" bestFit="1" customWidth="1"/>
    <col min="7" max="7" width="17.140625" customWidth="1"/>
    <col min="8" max="8" width="22" customWidth="1"/>
    <col min="9" max="9" width="12.42578125" customWidth="1"/>
    <col min="10" max="21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  <c r="I3" s="43" t="s">
        <v>31</v>
      </c>
    </row>
    <row r="4" spans="1:9" s="10" customFormat="1" x14ac:dyDescent="0.25">
      <c r="A4" s="63">
        <v>42856</v>
      </c>
      <c r="B4" s="58" t="s">
        <v>18</v>
      </c>
      <c r="C4" s="59">
        <v>53000000000</v>
      </c>
      <c r="D4" s="59">
        <v>95899693.682008371</v>
      </c>
      <c r="E4" s="64">
        <v>479498.46841004188</v>
      </c>
      <c r="F4" s="64">
        <v>18220941.799581591</v>
      </c>
      <c r="G4" s="64">
        <f>SUM(D4:F4)</f>
        <v>114600133.95</v>
      </c>
      <c r="H4" s="60" t="s">
        <v>0</v>
      </c>
      <c r="I4" s="60" t="s">
        <v>27</v>
      </c>
    </row>
    <row r="5" spans="1:9" s="10" customFormat="1" x14ac:dyDescent="0.25">
      <c r="A5" s="63">
        <v>42856</v>
      </c>
      <c r="B5" s="58" t="s">
        <v>18</v>
      </c>
      <c r="C5" s="59">
        <v>20000000000</v>
      </c>
      <c r="D5" s="59">
        <v>1944444.4435146442</v>
      </c>
      <c r="E5" s="64">
        <v>9722.2222175732204</v>
      </c>
      <c r="F5" s="64">
        <v>369444.44426778238</v>
      </c>
      <c r="G5" s="64">
        <f>SUM(D5:F5)</f>
        <v>2323611.11</v>
      </c>
      <c r="H5" s="60" t="s">
        <v>10</v>
      </c>
      <c r="I5" s="60" t="s">
        <v>27</v>
      </c>
    </row>
    <row r="6" spans="1:9" s="10" customFormat="1" x14ac:dyDescent="0.25">
      <c r="A6" s="63">
        <v>42856</v>
      </c>
      <c r="B6" s="58" t="s">
        <v>20</v>
      </c>
      <c r="C6" s="59">
        <v>13519696512</v>
      </c>
      <c r="D6" s="59">
        <v>4731893.7824267773</v>
      </c>
      <c r="E6" s="64">
        <v>23659.468912133885</v>
      </c>
      <c r="F6" s="64">
        <v>899059.81866108766</v>
      </c>
      <c r="G6" s="64">
        <f>SUM(D6:F6)</f>
        <v>5654613.0699999984</v>
      </c>
      <c r="H6" s="60" t="s">
        <v>10</v>
      </c>
      <c r="I6" s="60" t="s">
        <v>27</v>
      </c>
    </row>
    <row r="7" spans="1:9" s="10" customFormat="1" x14ac:dyDescent="0.25">
      <c r="A7" s="43" t="s">
        <v>33</v>
      </c>
      <c r="B7" s="43"/>
      <c r="C7" s="54">
        <f>SUM(C4:C6)</f>
        <v>86519696512</v>
      </c>
      <c r="D7" s="55"/>
      <c r="E7" s="56"/>
      <c r="F7" s="56"/>
      <c r="G7" s="54">
        <f>SUM(G4:G6)</f>
        <v>122578358.13</v>
      </c>
      <c r="H7" s="56"/>
      <c r="I7" s="56"/>
    </row>
    <row r="8" spans="1:9" s="10" customFormat="1" x14ac:dyDescent="0.25"/>
    <row r="9" spans="1:9" s="10" customFormat="1" x14ac:dyDescent="0.25"/>
    <row r="10" spans="1:9" s="10" customFormat="1" x14ac:dyDescent="0.25"/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62"/>
  <sheetViews>
    <sheetView workbookViewId="0">
      <selection activeCell="A3" sqref="A3:H6"/>
    </sheetView>
  </sheetViews>
  <sheetFormatPr baseColWidth="10" defaultRowHeight="15" x14ac:dyDescent="0.25"/>
  <cols>
    <col min="1" max="1" width="16" customWidth="1"/>
    <col min="2" max="2" width="14.7109375" customWidth="1"/>
    <col min="3" max="3" width="22.7109375" customWidth="1"/>
    <col min="4" max="4" width="19.28515625" customWidth="1"/>
    <col min="6" max="6" width="11.5703125" bestFit="1" customWidth="1"/>
    <col min="7" max="7" width="17.140625" customWidth="1"/>
    <col min="8" max="8" width="22" customWidth="1"/>
    <col min="9" max="20" width="11.42578125" style="10"/>
  </cols>
  <sheetData>
    <row r="1" spans="1:8" s="10" customFormat="1" ht="18.75" x14ac:dyDescent="0.25">
      <c r="A1" s="61" t="s">
        <v>28</v>
      </c>
    </row>
    <row r="2" spans="1:8" s="10" customFormat="1" x14ac:dyDescent="0.25"/>
    <row r="3" spans="1:8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8" x14ac:dyDescent="0.25">
      <c r="A4" s="63">
        <v>42887</v>
      </c>
      <c r="B4" s="58" t="s">
        <v>18</v>
      </c>
      <c r="C4" s="59">
        <v>63000000000</v>
      </c>
      <c r="D4" s="59">
        <v>29773972.602739725</v>
      </c>
      <c r="E4" s="64">
        <v>148869.86301369863</v>
      </c>
      <c r="F4" s="64">
        <v>5657054.7945205476</v>
      </c>
      <c r="G4" s="64">
        <f>SUM(D4:F4)</f>
        <v>35579897.260273971</v>
      </c>
      <c r="H4" s="60" t="s">
        <v>38</v>
      </c>
    </row>
    <row r="5" spans="1:8" x14ac:dyDescent="0.25">
      <c r="A5" s="63">
        <v>42887</v>
      </c>
      <c r="B5" s="58" t="s">
        <v>20</v>
      </c>
      <c r="C5" s="59">
        <v>12564929145</v>
      </c>
      <c r="D5" s="59">
        <v>20938947.18999999</v>
      </c>
      <c r="E5" s="64">
        <v>104694.73594999996</v>
      </c>
      <c r="F5" s="64">
        <v>3978399.966099998</v>
      </c>
      <c r="G5" s="64">
        <f>SUM(D5:F5)</f>
        <v>25022041.892049991</v>
      </c>
      <c r="H5" s="60" t="s">
        <v>16</v>
      </c>
    </row>
    <row r="6" spans="1:8" s="10" customFormat="1" x14ac:dyDescent="0.25">
      <c r="A6" s="43" t="s">
        <v>33</v>
      </c>
      <c r="B6" s="43"/>
      <c r="C6" s="54">
        <f>SUM(C4:C5)</f>
        <v>75564929145</v>
      </c>
      <c r="D6" s="55"/>
      <c r="E6" s="56"/>
      <c r="F6" s="56"/>
      <c r="G6" s="54">
        <f>SUM(G4:G5)</f>
        <v>60601939.152323961</v>
      </c>
      <c r="H6" s="56"/>
    </row>
    <row r="7" spans="1:8" s="10" customFormat="1" x14ac:dyDescent="0.25"/>
    <row r="8" spans="1:8" s="10" customFormat="1" x14ac:dyDescent="0.25"/>
    <row r="9" spans="1:8" s="10" customFormat="1" x14ac:dyDescent="0.25"/>
    <row r="10" spans="1:8" s="10" customFormat="1" x14ac:dyDescent="0.25"/>
    <row r="11" spans="1:8" s="10" customFormat="1" x14ac:dyDescent="0.25"/>
    <row r="12" spans="1:8" s="10" customFormat="1" x14ac:dyDescent="0.25"/>
    <row r="13" spans="1:8" s="10" customFormat="1" x14ac:dyDescent="0.25"/>
    <row r="14" spans="1:8" s="10" customFormat="1" x14ac:dyDescent="0.25"/>
    <row r="15" spans="1:8" s="10" customFormat="1" x14ac:dyDescent="0.25"/>
    <row r="16" spans="1:8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62"/>
  <sheetViews>
    <sheetView workbookViewId="0">
      <selection activeCell="I20" sqref="I20"/>
    </sheetView>
  </sheetViews>
  <sheetFormatPr baseColWidth="10" defaultRowHeight="15" x14ac:dyDescent="0.25"/>
  <cols>
    <col min="1" max="1" width="16" customWidth="1"/>
    <col min="2" max="2" width="14.7109375" customWidth="1"/>
    <col min="3" max="3" width="22.7109375" customWidth="1"/>
    <col min="4" max="4" width="19.28515625" customWidth="1"/>
    <col min="6" max="6" width="11.5703125" bestFit="1" customWidth="1"/>
    <col min="7" max="7" width="17.140625" customWidth="1"/>
    <col min="8" max="8" width="22" customWidth="1"/>
    <col min="9" max="20" width="11.42578125" style="10"/>
  </cols>
  <sheetData>
    <row r="1" spans="1:8" s="10" customFormat="1" ht="18.75" x14ac:dyDescent="0.25">
      <c r="A1" s="61" t="s">
        <v>28</v>
      </c>
    </row>
    <row r="2" spans="1:8" s="10" customFormat="1" x14ac:dyDescent="0.25"/>
    <row r="3" spans="1:8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8" x14ac:dyDescent="0.25">
      <c r="A4" s="63">
        <v>42917</v>
      </c>
      <c r="B4" s="58" t="s">
        <v>18</v>
      </c>
      <c r="C4" s="59">
        <v>63000000000</v>
      </c>
      <c r="D4" s="59">
        <v>6125000.0000000009</v>
      </c>
      <c r="E4" s="64">
        <v>30625.000000000004</v>
      </c>
      <c r="F4" s="64">
        <f>D4*0.19</f>
        <v>1163750.0000000002</v>
      </c>
      <c r="G4" s="64">
        <f>SUM(D4:F4)</f>
        <v>7319375.0000000009</v>
      </c>
      <c r="H4" s="60" t="s">
        <v>10</v>
      </c>
    </row>
    <row r="5" spans="1:8" x14ac:dyDescent="0.25">
      <c r="A5" s="63">
        <v>42917</v>
      </c>
      <c r="B5" s="58" t="s">
        <v>20</v>
      </c>
      <c r="C5" s="59">
        <v>12489171877</v>
      </c>
      <c r="D5" s="59">
        <v>37762781.719999999</v>
      </c>
      <c r="E5" s="64">
        <v>188813.91</v>
      </c>
      <c r="F5" s="64">
        <f>D5*0.19</f>
        <v>7174928.5268000001</v>
      </c>
      <c r="G5" s="64">
        <f>SUM(D5:F5)</f>
        <v>45126524.156799994</v>
      </c>
      <c r="H5" s="60" t="s">
        <v>16</v>
      </c>
    </row>
    <row r="6" spans="1:8" s="10" customFormat="1" x14ac:dyDescent="0.25">
      <c r="A6" s="43" t="s">
        <v>33</v>
      </c>
      <c r="B6" s="43"/>
      <c r="C6" s="54">
        <f>SUM(C4:C5)</f>
        <v>75489171877</v>
      </c>
      <c r="D6" s="55"/>
      <c r="E6" s="56"/>
      <c r="F6" s="56"/>
      <c r="G6" s="54">
        <f>SUM(G4:G5)</f>
        <v>52445899.156799994</v>
      </c>
      <c r="H6" s="56"/>
    </row>
    <row r="7" spans="1:8" s="10" customFormat="1" x14ac:dyDescent="0.25"/>
    <row r="8" spans="1:8" s="10" customFormat="1" x14ac:dyDescent="0.25"/>
    <row r="9" spans="1:8" s="10" customFormat="1" x14ac:dyDescent="0.25"/>
    <row r="10" spans="1:8" s="10" customFormat="1" x14ac:dyDescent="0.25"/>
    <row r="11" spans="1:8" s="10" customFormat="1" x14ac:dyDescent="0.25"/>
    <row r="12" spans="1:8" s="10" customFormat="1" x14ac:dyDescent="0.25"/>
    <row r="13" spans="1:8" s="10" customFormat="1" x14ac:dyDescent="0.25"/>
    <row r="14" spans="1:8" s="10" customFormat="1" x14ac:dyDescent="0.25"/>
    <row r="15" spans="1:8" s="10" customFormat="1" x14ac:dyDescent="0.25"/>
    <row r="16" spans="1:8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6"/>
  <sheetViews>
    <sheetView workbookViewId="0">
      <selection activeCell="J19" sqref="J19"/>
    </sheetView>
  </sheetViews>
  <sheetFormatPr baseColWidth="10" defaultRowHeight="15" x14ac:dyDescent="0.25"/>
  <cols>
    <col min="1" max="1" width="13.140625" customWidth="1"/>
    <col min="2" max="2" width="17.85546875" bestFit="1" customWidth="1"/>
    <col min="3" max="7" width="11.42578125" customWidth="1"/>
    <col min="8" max="8" width="14.5703125" bestFit="1" customWidth="1"/>
    <col min="9" max="9" width="12.28515625" bestFit="1" customWidth="1"/>
  </cols>
  <sheetData>
    <row r="2" spans="1:10" x14ac:dyDescent="0.2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9</v>
      </c>
      <c r="I2" s="8" t="s">
        <v>8</v>
      </c>
    </row>
    <row r="3" spans="1:10" x14ac:dyDescent="0.25">
      <c r="A3" s="1">
        <v>42370</v>
      </c>
      <c r="B3" s="2">
        <v>65000000000</v>
      </c>
      <c r="C3" s="3">
        <v>0</v>
      </c>
      <c r="D3" s="4">
        <v>0</v>
      </c>
      <c r="E3" s="2">
        <f t="shared" ref="E3:E4" si="0">IFERROR(B3*C3/(365/D3),0)</f>
        <v>0</v>
      </c>
      <c r="F3" s="2">
        <f t="shared" ref="F3" si="1">+E3*0.16</f>
        <v>0</v>
      </c>
      <c r="G3" s="2">
        <f t="shared" ref="G3:G4" si="2">+E3*0.5%</f>
        <v>0</v>
      </c>
      <c r="H3" s="5">
        <f>SUM(E3:G3)</f>
        <v>0</v>
      </c>
      <c r="I3" s="5" t="s">
        <v>10</v>
      </c>
      <c r="J3" t="s">
        <v>18</v>
      </c>
    </row>
    <row r="4" spans="1:10" x14ac:dyDescent="0.25">
      <c r="A4" s="1">
        <v>42370</v>
      </c>
      <c r="B4" s="2">
        <v>9000000000</v>
      </c>
      <c r="C4" s="3">
        <v>8.6872259999999993E-3</v>
      </c>
      <c r="D4" s="4">
        <v>49</v>
      </c>
      <c r="E4" s="2">
        <f t="shared" si="0"/>
        <v>10496073.057534246</v>
      </c>
      <c r="F4" s="2">
        <f>+E4*0.16</f>
        <v>1679371.6892054793</v>
      </c>
      <c r="G4" s="2">
        <f t="shared" si="2"/>
        <v>52480.365287671229</v>
      </c>
      <c r="H4" s="5" t="e">
        <f>SUM(E4:G4+B4)</f>
        <v>#VALUE!</v>
      </c>
      <c r="I4" s="5" t="s">
        <v>0</v>
      </c>
      <c r="J4" t="s">
        <v>20</v>
      </c>
    </row>
    <row r="5" spans="1:10" x14ac:dyDescent="0.25">
      <c r="A5" s="1">
        <v>42370</v>
      </c>
      <c r="B5" s="2">
        <v>10000000000</v>
      </c>
      <c r="C5" s="3"/>
      <c r="D5" s="4"/>
      <c r="E5" s="2"/>
      <c r="F5" s="2"/>
      <c r="G5" s="2"/>
      <c r="H5" s="5" t="e">
        <f>#REF!</f>
        <v>#REF!</v>
      </c>
      <c r="I5" s="5" t="s">
        <v>0</v>
      </c>
      <c r="J5" t="s">
        <v>20</v>
      </c>
    </row>
    <row r="6" spans="1:10" x14ac:dyDescent="0.25">
      <c r="A6" s="8" t="s">
        <v>11</v>
      </c>
      <c r="B6" s="9">
        <f>SUM(B3:B5)</f>
        <v>84000000000</v>
      </c>
      <c r="C6" s="9"/>
      <c r="D6" s="9"/>
      <c r="E6" s="9"/>
      <c r="F6" s="9"/>
      <c r="G6" s="9"/>
      <c r="H6" s="9" t="e">
        <f>SUM(H3:H5)</f>
        <v>#VALUE!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62"/>
  <sheetViews>
    <sheetView workbookViewId="0">
      <selection activeCell="A4" sqref="A4"/>
    </sheetView>
  </sheetViews>
  <sheetFormatPr baseColWidth="10" defaultRowHeight="15" x14ac:dyDescent="0.25"/>
  <cols>
    <col min="1" max="1" width="18.7109375" customWidth="1"/>
    <col min="2" max="2" width="9.42578125" bestFit="1" customWidth="1"/>
    <col min="3" max="3" width="16.7109375" bestFit="1" customWidth="1"/>
    <col min="4" max="4" width="13" bestFit="1" customWidth="1"/>
    <col min="5" max="5" width="12.140625" bestFit="1" customWidth="1"/>
    <col min="6" max="6" width="10.5703125" bestFit="1" customWidth="1"/>
    <col min="7" max="7" width="14.42578125" bestFit="1" customWidth="1"/>
    <col min="8" max="8" width="7.28515625" bestFit="1" customWidth="1"/>
    <col min="9" max="20" width="11.42578125" style="10"/>
  </cols>
  <sheetData>
    <row r="1" spans="1:8" s="10" customFormat="1" ht="18.75" x14ac:dyDescent="0.25">
      <c r="A1" s="61" t="s">
        <v>28</v>
      </c>
    </row>
    <row r="2" spans="1:8" s="10" customFormat="1" x14ac:dyDescent="0.25"/>
    <row r="3" spans="1:8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8" x14ac:dyDescent="0.25">
      <c r="A4" s="63">
        <v>42948</v>
      </c>
      <c r="B4" s="58" t="s">
        <v>18</v>
      </c>
      <c r="C4" s="59">
        <v>60000000000</v>
      </c>
      <c r="D4" s="59">
        <v>33041095.89041096</v>
      </c>
      <c r="E4" s="64">
        <v>165205.4794520548</v>
      </c>
      <c r="F4" s="64">
        <f>D4*0.19</f>
        <v>6277808.2191780824</v>
      </c>
      <c r="G4" s="64">
        <f>SUM(D4:F4)</f>
        <v>39484109.589041099</v>
      </c>
      <c r="H4" s="60" t="s">
        <v>39</v>
      </c>
    </row>
    <row r="5" spans="1:8" x14ac:dyDescent="0.25">
      <c r="A5" s="63">
        <f>+A4</f>
        <v>42948</v>
      </c>
      <c r="B5" s="58" t="s">
        <v>20</v>
      </c>
      <c r="C5" s="59">
        <v>13015243066</v>
      </c>
      <c r="D5" s="59">
        <v>2603049</v>
      </c>
      <c r="E5" s="64">
        <v>13015</v>
      </c>
      <c r="F5" s="64">
        <f>D5*0.19</f>
        <v>494579.31</v>
      </c>
      <c r="G5" s="64">
        <f>SUM(D5:F5)</f>
        <v>3110643.31</v>
      </c>
      <c r="H5" s="60" t="s">
        <v>10</v>
      </c>
    </row>
    <row r="6" spans="1:8" s="10" customFormat="1" x14ac:dyDescent="0.25">
      <c r="A6" s="43" t="s">
        <v>33</v>
      </c>
      <c r="B6" s="43"/>
      <c r="C6" s="54">
        <f>SUM(C4:C5)</f>
        <v>73015243066</v>
      </c>
      <c r="D6" s="55"/>
      <c r="E6" s="56"/>
      <c r="F6" s="56"/>
      <c r="G6" s="54">
        <f>SUM(G4:G5)</f>
        <v>42594752.899041101</v>
      </c>
      <c r="H6" s="56"/>
    </row>
    <row r="7" spans="1:8" s="10" customFormat="1" x14ac:dyDescent="0.25"/>
    <row r="8" spans="1:8" s="10" customFormat="1" x14ac:dyDescent="0.25"/>
    <row r="9" spans="1:8" s="10" customFormat="1" x14ac:dyDescent="0.25"/>
    <row r="10" spans="1:8" s="10" customFormat="1" x14ac:dyDescent="0.25"/>
    <row r="11" spans="1:8" s="10" customFormat="1" x14ac:dyDescent="0.25"/>
    <row r="12" spans="1:8" s="10" customFormat="1" x14ac:dyDescent="0.25"/>
    <row r="13" spans="1:8" s="10" customFormat="1" x14ac:dyDescent="0.25"/>
    <row r="14" spans="1:8" s="10" customFormat="1" x14ac:dyDescent="0.25"/>
    <row r="15" spans="1:8" s="10" customFormat="1" x14ac:dyDescent="0.25"/>
    <row r="16" spans="1:8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62"/>
  <sheetViews>
    <sheetView workbookViewId="0">
      <selection activeCell="A3" sqref="A3:H6"/>
    </sheetView>
  </sheetViews>
  <sheetFormatPr baseColWidth="10" defaultRowHeight="15" x14ac:dyDescent="0.25"/>
  <cols>
    <col min="1" max="1" width="18.7109375" customWidth="1"/>
    <col min="2" max="2" width="9.42578125" bestFit="1" customWidth="1"/>
    <col min="3" max="3" width="16.7109375" bestFit="1" customWidth="1"/>
    <col min="4" max="4" width="13" bestFit="1" customWidth="1"/>
    <col min="5" max="5" width="12.140625" bestFit="1" customWidth="1"/>
    <col min="6" max="6" width="10.5703125" bestFit="1" customWidth="1"/>
    <col min="7" max="7" width="14.42578125" bestFit="1" customWidth="1"/>
    <col min="8" max="8" width="7.28515625" bestFit="1" customWidth="1"/>
    <col min="9" max="20" width="11.42578125" style="10"/>
  </cols>
  <sheetData>
    <row r="1" spans="1:8" s="10" customFormat="1" ht="18.75" x14ac:dyDescent="0.25">
      <c r="A1" s="61" t="s">
        <v>28</v>
      </c>
    </row>
    <row r="2" spans="1:8" s="10" customFormat="1" x14ac:dyDescent="0.25"/>
    <row r="3" spans="1:8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8" x14ac:dyDescent="0.25">
      <c r="A4" s="63">
        <v>42979</v>
      </c>
      <c r="B4" s="58" t="s">
        <v>18</v>
      </c>
      <c r="C4" s="59">
        <v>60000000000</v>
      </c>
      <c r="D4" s="59">
        <v>33534246.579999998</v>
      </c>
      <c r="E4" s="64">
        <f>+D4*0.5%</f>
        <v>167671.2329</v>
      </c>
      <c r="F4" s="64">
        <f>D4*0.19</f>
        <v>6371506.8501999993</v>
      </c>
      <c r="G4" s="64">
        <f>SUM(D4:F4)</f>
        <v>40073424.663099997</v>
      </c>
      <c r="H4" s="60" t="s">
        <v>39</v>
      </c>
    </row>
    <row r="5" spans="1:8" x14ac:dyDescent="0.25">
      <c r="A5" s="63">
        <f>+A4</f>
        <v>42979</v>
      </c>
      <c r="B5" s="58" t="s">
        <v>20</v>
      </c>
      <c r="C5" s="59">
        <v>12244110043</v>
      </c>
      <c r="D5" s="59">
        <v>3673233</v>
      </c>
      <c r="E5" s="64">
        <f>+D5*0.5%</f>
        <v>18366.165000000001</v>
      </c>
      <c r="F5" s="64">
        <f>D5*0.19</f>
        <v>697914.27</v>
      </c>
      <c r="G5" s="64">
        <f>SUM(D5:F5)</f>
        <v>4389513.4350000005</v>
      </c>
      <c r="H5" s="60" t="s">
        <v>10</v>
      </c>
    </row>
    <row r="6" spans="1:8" s="10" customFormat="1" x14ac:dyDescent="0.25">
      <c r="A6" s="43" t="s">
        <v>33</v>
      </c>
      <c r="B6" s="43"/>
      <c r="C6" s="54">
        <f>SUM(C4:C5)</f>
        <v>72244110043</v>
      </c>
      <c r="D6" s="55"/>
      <c r="E6" s="56"/>
      <c r="F6" s="56"/>
      <c r="G6" s="54">
        <f>SUM(G4:G5)</f>
        <v>44462938.098099999</v>
      </c>
      <c r="H6" s="56"/>
    </row>
    <row r="7" spans="1:8" s="10" customFormat="1" x14ac:dyDescent="0.25"/>
    <row r="8" spans="1:8" s="10" customFormat="1" x14ac:dyDescent="0.25"/>
    <row r="9" spans="1:8" s="10" customFormat="1" x14ac:dyDescent="0.25"/>
    <row r="10" spans="1:8" s="10" customFormat="1" x14ac:dyDescent="0.25"/>
    <row r="11" spans="1:8" s="10" customFormat="1" x14ac:dyDescent="0.25"/>
    <row r="12" spans="1:8" s="10" customFormat="1" x14ac:dyDescent="0.25"/>
    <row r="13" spans="1:8" s="10" customFormat="1" x14ac:dyDescent="0.25"/>
    <row r="14" spans="1:8" s="10" customFormat="1" x14ac:dyDescent="0.25"/>
    <row r="15" spans="1:8" s="10" customFormat="1" x14ac:dyDescent="0.25"/>
    <row r="16" spans="1:8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60"/>
  <sheetViews>
    <sheetView topLeftCell="A3" workbookViewId="0">
      <selection activeCell="A10" sqref="A10:I12"/>
    </sheetView>
  </sheetViews>
  <sheetFormatPr baseColWidth="10" defaultRowHeight="15" x14ac:dyDescent="0.25"/>
  <cols>
    <col min="1" max="1" width="10" customWidth="1"/>
    <col min="2" max="2" width="32.5703125" customWidth="1"/>
    <col min="3" max="3" width="16.7109375" bestFit="1" customWidth="1"/>
    <col min="4" max="4" width="18.140625" bestFit="1" customWidth="1"/>
    <col min="5" max="5" width="12.140625" bestFit="1" customWidth="1"/>
    <col min="6" max="6" width="12" bestFit="1" customWidth="1"/>
    <col min="7" max="7" width="14.42578125" bestFit="1" customWidth="1"/>
    <col min="8" max="8" width="16.140625" bestFit="1" customWidth="1"/>
    <col min="9" max="9" width="12.42578125" style="10" bestFit="1" customWidth="1"/>
    <col min="10" max="20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9" x14ac:dyDescent="0.25">
      <c r="A4" s="63">
        <v>43009</v>
      </c>
      <c r="B4" s="58" t="s">
        <v>18</v>
      </c>
      <c r="C4" s="59">
        <v>65000000000</v>
      </c>
      <c r="D4" s="59">
        <v>5416667</v>
      </c>
      <c r="E4" s="64">
        <f>+D4*0.5%</f>
        <v>27083.334999999999</v>
      </c>
      <c r="F4" s="64">
        <f>D4*0.19</f>
        <v>1029166.73</v>
      </c>
      <c r="G4" s="64">
        <f>SUM(D4:F4)</f>
        <v>6472917.0649999995</v>
      </c>
      <c r="H4" s="60" t="s">
        <v>10</v>
      </c>
    </row>
    <row r="5" spans="1:9" x14ac:dyDescent="0.25">
      <c r="A5" s="63">
        <f>+A4</f>
        <v>43009</v>
      </c>
      <c r="B5" s="58" t="s">
        <v>20</v>
      </c>
      <c r="C5" s="59">
        <v>12736747651</v>
      </c>
      <c r="D5" s="59">
        <v>39568105.210000001</v>
      </c>
      <c r="E5" s="64">
        <f>+D5*0.5%</f>
        <v>197840.52605000001</v>
      </c>
      <c r="F5" s="64">
        <f>D5*0.19</f>
        <v>7517939.9899000004</v>
      </c>
      <c r="G5" s="64">
        <f>SUM(D5:F5)</f>
        <v>47283885.725950003</v>
      </c>
      <c r="H5" s="60" t="s">
        <v>16</v>
      </c>
    </row>
    <row r="6" spans="1:9" s="10" customFormat="1" x14ac:dyDescent="0.25">
      <c r="A6" s="43" t="s">
        <v>33</v>
      </c>
      <c r="B6" s="43"/>
      <c r="C6" s="54">
        <f>SUM(C4:C5)</f>
        <v>77736747651</v>
      </c>
      <c r="D6" s="55"/>
      <c r="E6" s="56"/>
      <c r="F6" s="56"/>
      <c r="G6" s="54">
        <f>SUM(G4:G5)</f>
        <v>53756802.79095</v>
      </c>
      <c r="H6" s="56"/>
    </row>
    <row r="7" spans="1:9" s="10" customFormat="1" x14ac:dyDescent="0.25"/>
    <row r="8" spans="1:9" s="10" customFormat="1" x14ac:dyDescent="0.25"/>
    <row r="9" spans="1:9" s="10" customFormat="1" x14ac:dyDescent="0.25"/>
    <row r="10" spans="1:9" s="10" customFormat="1" ht="30" x14ac:dyDescent="0.25">
      <c r="A10" s="78" t="s">
        <v>40</v>
      </c>
      <c r="B10" s="78" t="s">
        <v>41</v>
      </c>
      <c r="C10" s="78" t="s">
        <v>42</v>
      </c>
      <c r="D10" s="78" t="s">
        <v>43</v>
      </c>
      <c r="E10" s="78" t="s">
        <v>44</v>
      </c>
      <c r="F10" s="78" t="s">
        <v>45</v>
      </c>
      <c r="G10" s="78" t="s">
        <v>46</v>
      </c>
      <c r="H10" s="78" t="s">
        <v>47</v>
      </c>
      <c r="I10" s="78" t="s">
        <v>48</v>
      </c>
    </row>
    <row r="11" spans="1:9" s="11" customFormat="1" ht="30" x14ac:dyDescent="0.25">
      <c r="A11" s="73" t="s">
        <v>18</v>
      </c>
      <c r="B11" s="73" t="s">
        <v>49</v>
      </c>
      <c r="C11" s="73" t="s">
        <v>10</v>
      </c>
      <c r="D11" s="73" t="s">
        <v>62</v>
      </c>
      <c r="E11" s="74">
        <v>43009</v>
      </c>
      <c r="F11" s="75">
        <v>43060</v>
      </c>
      <c r="G11" s="75">
        <v>43066</v>
      </c>
      <c r="H11" s="76">
        <v>65000000000</v>
      </c>
      <c r="I11" s="76">
        <v>6472917.0649999995</v>
      </c>
    </row>
    <row r="12" spans="1:9" s="11" customFormat="1" ht="30" x14ac:dyDescent="0.25">
      <c r="A12" s="77" t="s">
        <v>20</v>
      </c>
      <c r="B12" s="73" t="s">
        <v>49</v>
      </c>
      <c r="C12" s="73" t="s">
        <v>16</v>
      </c>
      <c r="D12" s="80" t="s">
        <v>63</v>
      </c>
      <c r="E12" s="74">
        <v>43009</v>
      </c>
      <c r="F12" s="75">
        <v>43060</v>
      </c>
      <c r="G12" s="75">
        <v>43066</v>
      </c>
      <c r="H12" s="76">
        <v>12736747651</v>
      </c>
      <c r="I12" s="76">
        <v>47283885.725950003</v>
      </c>
    </row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63"/>
  <sheetViews>
    <sheetView workbookViewId="0">
      <selection activeCell="A11" sqref="A11:I15"/>
    </sheetView>
  </sheetViews>
  <sheetFormatPr baseColWidth="10" defaultRowHeight="15" x14ac:dyDescent="0.25"/>
  <cols>
    <col min="1" max="1" width="10.42578125" customWidth="1"/>
    <col min="2" max="2" width="33.5703125" customWidth="1"/>
    <col min="3" max="3" width="16.7109375" bestFit="1" customWidth="1"/>
    <col min="4" max="4" width="18.140625" customWidth="1"/>
    <col min="5" max="5" width="12.140625" bestFit="1" customWidth="1"/>
    <col min="6" max="6" width="11.7109375" bestFit="1" customWidth="1"/>
    <col min="7" max="7" width="14.42578125" bestFit="1" customWidth="1"/>
    <col min="8" max="8" width="18.140625" customWidth="1"/>
    <col min="9" max="9" width="13" style="10" bestFit="1" customWidth="1"/>
    <col min="10" max="20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9" x14ac:dyDescent="0.25">
      <c r="A4" s="63">
        <v>43040</v>
      </c>
      <c r="B4" s="58" t="s">
        <v>18</v>
      </c>
      <c r="C4" s="59">
        <v>22000000000</v>
      </c>
      <c r="D4" s="59">
        <v>1222222.22</v>
      </c>
      <c r="E4" s="64">
        <f>+D4*0.5%</f>
        <v>6111.1111000000001</v>
      </c>
      <c r="F4" s="64">
        <f>D4*0.19</f>
        <v>232222.2218</v>
      </c>
      <c r="G4" s="64">
        <f>SUM(D4:F4)</f>
        <v>1460555.5529</v>
      </c>
      <c r="H4" s="60" t="s">
        <v>10</v>
      </c>
      <c r="I4" s="66"/>
    </row>
    <row r="5" spans="1:9" s="10" customFormat="1" x14ac:dyDescent="0.25">
      <c r="A5" s="63">
        <f>+A4</f>
        <v>43040</v>
      </c>
      <c r="B5" s="58" t="s">
        <v>18</v>
      </c>
      <c r="C5" s="59">
        <v>41000000000</v>
      </c>
      <c r="D5" s="59">
        <v>21904109.589041099</v>
      </c>
      <c r="E5" s="64">
        <f>+D5*0.5%</f>
        <v>109520.5479452055</v>
      </c>
      <c r="F5" s="64">
        <f>D5*0.19</f>
        <v>4161780.8219178091</v>
      </c>
      <c r="G5" s="64">
        <f>SUM(D5:F5)</f>
        <v>26175410.958904114</v>
      </c>
      <c r="H5" s="60" t="s">
        <v>38</v>
      </c>
      <c r="I5" s="66"/>
    </row>
    <row r="6" spans="1:9" s="10" customFormat="1" x14ac:dyDescent="0.25">
      <c r="A6" s="63">
        <f>+A5</f>
        <v>43040</v>
      </c>
      <c r="B6" s="58" t="s">
        <v>18</v>
      </c>
      <c r="C6" s="59">
        <v>9000000000</v>
      </c>
      <c r="D6" s="59">
        <v>16765284.518828452</v>
      </c>
      <c r="E6" s="64">
        <f>+D6*0.5%</f>
        <v>83826.422594142263</v>
      </c>
      <c r="F6" s="64">
        <f>D6*0.19</f>
        <v>3185404.0585774058</v>
      </c>
      <c r="G6" s="64">
        <f>SUM(D6:F6)</f>
        <v>20034515</v>
      </c>
      <c r="H6" s="60" t="s">
        <v>16</v>
      </c>
      <c r="I6" s="66"/>
    </row>
    <row r="7" spans="1:9" s="10" customFormat="1" x14ac:dyDescent="0.25">
      <c r="A7" s="63">
        <f>+A5</f>
        <v>43040</v>
      </c>
      <c r="B7" s="58" t="s">
        <v>20</v>
      </c>
      <c r="C7" s="59">
        <v>12840825427</v>
      </c>
      <c r="D7" s="59">
        <v>37760765.690376572</v>
      </c>
      <c r="E7" s="64">
        <f>+D7*0.5%</f>
        <v>188803.82845188287</v>
      </c>
      <c r="F7" s="64">
        <f>D7*0.19</f>
        <v>7174545.4811715484</v>
      </c>
      <c r="G7" s="64">
        <f>SUM(D7:F7)</f>
        <v>45124115</v>
      </c>
      <c r="H7" s="60" t="s">
        <v>16</v>
      </c>
    </row>
    <row r="8" spans="1:9" s="10" customFormat="1" x14ac:dyDescent="0.25">
      <c r="A8" s="43" t="s">
        <v>33</v>
      </c>
      <c r="B8" s="43"/>
      <c r="C8" s="54">
        <f>SUM(C4:C7)</f>
        <v>84840825427</v>
      </c>
      <c r="D8" s="55"/>
      <c r="E8" s="56"/>
      <c r="F8" s="56"/>
      <c r="G8" s="54">
        <f>SUM(G4:G7)</f>
        <v>92794596.511804119</v>
      </c>
      <c r="H8" s="56"/>
    </row>
    <row r="9" spans="1:9" s="10" customFormat="1" x14ac:dyDescent="0.25"/>
    <row r="10" spans="1:9" s="10" customFormat="1" x14ac:dyDescent="0.25"/>
    <row r="11" spans="1:9" s="10" customFormat="1" ht="30" x14ac:dyDescent="0.25">
      <c r="A11" s="78" t="s">
        <v>40</v>
      </c>
      <c r="B11" s="78" t="s">
        <v>41</v>
      </c>
      <c r="C11" s="78" t="s">
        <v>42</v>
      </c>
      <c r="D11" s="78" t="s">
        <v>43</v>
      </c>
      <c r="E11" s="78" t="s">
        <v>44</v>
      </c>
      <c r="F11" s="78" t="s">
        <v>45</v>
      </c>
      <c r="G11" s="78" t="s">
        <v>46</v>
      </c>
      <c r="H11" s="78" t="s">
        <v>47</v>
      </c>
      <c r="I11" s="78" t="s">
        <v>48</v>
      </c>
    </row>
    <row r="12" spans="1:9" s="11" customFormat="1" ht="30" x14ac:dyDescent="0.25">
      <c r="A12" s="73" t="s">
        <v>18</v>
      </c>
      <c r="B12" s="73" t="s">
        <v>49</v>
      </c>
      <c r="C12" s="73" t="s">
        <v>10</v>
      </c>
      <c r="D12" s="73" t="s">
        <v>55</v>
      </c>
      <c r="E12" s="74">
        <v>43040</v>
      </c>
      <c r="F12" s="75">
        <v>43087</v>
      </c>
      <c r="G12" s="75">
        <v>43091</v>
      </c>
      <c r="H12" s="76">
        <v>22000000000</v>
      </c>
      <c r="I12" s="76">
        <v>1460555.5529</v>
      </c>
    </row>
    <row r="13" spans="1:9" s="11" customFormat="1" ht="30" x14ac:dyDescent="0.25">
      <c r="A13" s="73" t="s">
        <v>18</v>
      </c>
      <c r="B13" s="73" t="s">
        <v>49</v>
      </c>
      <c r="C13" s="73" t="s">
        <v>38</v>
      </c>
      <c r="D13" s="73" t="s">
        <v>56</v>
      </c>
      <c r="E13" s="74">
        <v>43040</v>
      </c>
      <c r="F13" s="75">
        <v>43087</v>
      </c>
      <c r="G13" s="75">
        <v>43091</v>
      </c>
      <c r="H13" s="76">
        <v>41000000000</v>
      </c>
      <c r="I13" s="76">
        <v>26175411.120000001</v>
      </c>
    </row>
    <row r="14" spans="1:9" s="11" customFormat="1" ht="30" x14ac:dyDescent="0.25">
      <c r="A14" s="77" t="s">
        <v>18</v>
      </c>
      <c r="B14" s="73" t="s">
        <v>49</v>
      </c>
      <c r="C14" s="73" t="s">
        <v>16</v>
      </c>
      <c r="D14" s="80" t="s">
        <v>57</v>
      </c>
      <c r="E14" s="74">
        <v>43040</v>
      </c>
      <c r="F14" s="75">
        <v>43087</v>
      </c>
      <c r="G14" s="75">
        <v>43091</v>
      </c>
      <c r="H14" s="76">
        <v>9000000000</v>
      </c>
      <c r="I14" s="76">
        <v>20034515.52</v>
      </c>
    </row>
    <row r="15" spans="1:9" s="11" customFormat="1" ht="30" x14ac:dyDescent="0.25">
      <c r="A15" s="77" t="s">
        <v>20</v>
      </c>
      <c r="B15" s="73" t="s">
        <v>49</v>
      </c>
      <c r="C15" s="73" t="s">
        <v>16</v>
      </c>
      <c r="D15" s="80" t="s">
        <v>58</v>
      </c>
      <c r="E15" s="74">
        <v>43040</v>
      </c>
      <c r="F15" s="75">
        <v>43087</v>
      </c>
      <c r="G15" s="75">
        <v>43091</v>
      </c>
      <c r="H15" s="76">
        <v>12840825427</v>
      </c>
      <c r="I15" s="76">
        <v>45124115.409999996</v>
      </c>
    </row>
    <row r="16" spans="1:9" s="10" customFormat="1" x14ac:dyDescent="0.25">
      <c r="H16" s="79"/>
      <c r="I16" s="79"/>
    </row>
    <row r="17" spans="8:9" s="10" customFormat="1" x14ac:dyDescent="0.25">
      <c r="H17" s="79"/>
      <c r="I17" s="79"/>
    </row>
    <row r="18" spans="8:9" s="10" customFormat="1" x14ac:dyDescent="0.25"/>
    <row r="19" spans="8:9" s="10" customFormat="1" x14ac:dyDescent="0.25"/>
    <row r="20" spans="8:9" s="10" customFormat="1" x14ac:dyDescent="0.25"/>
    <row r="21" spans="8:9" s="10" customFormat="1" x14ac:dyDescent="0.25"/>
    <row r="22" spans="8:9" s="10" customFormat="1" x14ac:dyDescent="0.25"/>
    <row r="23" spans="8:9" s="10" customFormat="1" x14ac:dyDescent="0.25"/>
    <row r="24" spans="8:9" s="10" customFormat="1" x14ac:dyDescent="0.25"/>
    <row r="25" spans="8:9" s="10" customFormat="1" x14ac:dyDescent="0.25"/>
    <row r="26" spans="8:9" s="10" customFormat="1" x14ac:dyDescent="0.25"/>
    <row r="27" spans="8:9" s="10" customFormat="1" x14ac:dyDescent="0.25"/>
    <row r="28" spans="8:9" s="10" customFormat="1" x14ac:dyDescent="0.25"/>
    <row r="29" spans="8:9" s="10" customFormat="1" x14ac:dyDescent="0.25"/>
    <row r="30" spans="8:9" s="10" customFormat="1" x14ac:dyDescent="0.25"/>
    <row r="31" spans="8:9" s="10" customFormat="1" x14ac:dyDescent="0.25"/>
    <row r="32" spans="8:9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</sheetData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62"/>
  <sheetViews>
    <sheetView workbookViewId="0">
      <selection activeCell="A10" sqref="A10:I13"/>
    </sheetView>
  </sheetViews>
  <sheetFormatPr baseColWidth="10" defaultRowHeight="15" x14ac:dyDescent="0.25"/>
  <cols>
    <col min="1" max="1" width="10.85546875" customWidth="1"/>
    <col min="2" max="2" width="31.7109375" customWidth="1"/>
    <col min="3" max="3" width="16.7109375" bestFit="1" customWidth="1"/>
    <col min="4" max="4" width="18.140625" customWidth="1"/>
    <col min="5" max="6" width="12.140625" bestFit="1" customWidth="1"/>
    <col min="7" max="7" width="14.42578125" bestFit="1" customWidth="1"/>
    <col min="8" max="8" width="16.7109375" bestFit="1" customWidth="1"/>
    <col min="9" max="9" width="14.7109375" style="10" bestFit="1" customWidth="1"/>
    <col min="10" max="20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x14ac:dyDescent="0.25">
      <c r="A3" s="43" t="s">
        <v>29</v>
      </c>
      <c r="B3" s="43" t="s">
        <v>17</v>
      </c>
      <c r="C3" s="43" t="s">
        <v>2</v>
      </c>
      <c r="D3" s="43" t="s">
        <v>34</v>
      </c>
      <c r="E3" s="43" t="s">
        <v>35</v>
      </c>
      <c r="F3" s="43" t="s">
        <v>36</v>
      </c>
      <c r="G3" s="43" t="s">
        <v>9</v>
      </c>
      <c r="H3" s="43" t="s">
        <v>30</v>
      </c>
    </row>
    <row r="4" spans="1:9" x14ac:dyDescent="0.25">
      <c r="A4" s="63">
        <v>43070</v>
      </c>
      <c r="B4" s="58" t="s">
        <v>18</v>
      </c>
      <c r="C4" s="59">
        <v>72000000000</v>
      </c>
      <c r="D4" s="59">
        <v>208742584.93723848</v>
      </c>
      <c r="E4" s="64">
        <f>+D4*0.5%</f>
        <v>1043712.9246861924</v>
      </c>
      <c r="F4" s="64">
        <f>D4*0.19</f>
        <v>39661091.138075314</v>
      </c>
      <c r="G4" s="64">
        <f>SUM(D4:F4)</f>
        <v>249447389</v>
      </c>
      <c r="H4" s="60" t="s">
        <v>16</v>
      </c>
      <c r="I4" s="66"/>
    </row>
    <row r="5" spans="1:9" s="10" customFormat="1" x14ac:dyDescent="0.25">
      <c r="A5" s="63">
        <f>+A4</f>
        <v>43070</v>
      </c>
      <c r="B5" s="58" t="s">
        <v>18</v>
      </c>
      <c r="C5" s="59">
        <v>13000000000</v>
      </c>
      <c r="D5" s="59">
        <v>1083333.0543933054</v>
      </c>
      <c r="E5" s="64">
        <f>+D5*0.5%</f>
        <v>5416.6652719665271</v>
      </c>
      <c r="F5" s="64">
        <f>D5*0.19</f>
        <v>205833.28033472804</v>
      </c>
      <c r="G5" s="64">
        <f>SUM(D5:F5)</f>
        <v>1294583</v>
      </c>
      <c r="H5" s="60" t="s">
        <v>10</v>
      </c>
      <c r="I5" s="66"/>
    </row>
    <row r="6" spans="1:9" s="10" customFormat="1" x14ac:dyDescent="0.25">
      <c r="A6" s="63">
        <f>+A5</f>
        <v>43070</v>
      </c>
      <c r="B6" s="58" t="s">
        <v>20</v>
      </c>
      <c r="C6" s="59">
        <v>12993323103</v>
      </c>
      <c r="D6" s="59">
        <v>40365184.937238485</v>
      </c>
      <c r="E6" s="64">
        <f>+D6*0.5%</f>
        <v>201825.92468619242</v>
      </c>
      <c r="F6" s="64">
        <f>D6*0.19</f>
        <v>7669385.1380753126</v>
      </c>
      <c r="G6" s="64">
        <f>SUM(D6:F6)</f>
        <v>48236395.999999993</v>
      </c>
      <c r="H6" s="60" t="s">
        <v>16</v>
      </c>
    </row>
    <row r="7" spans="1:9" s="10" customFormat="1" x14ac:dyDescent="0.25">
      <c r="A7" s="43" t="s">
        <v>33</v>
      </c>
      <c r="B7" s="43"/>
      <c r="C7" s="54">
        <f>SUM(C4:C6)</f>
        <v>97993323103</v>
      </c>
      <c r="D7" s="55"/>
      <c r="E7" s="56"/>
      <c r="F7" s="56"/>
      <c r="G7" s="54">
        <f>SUM(G4:G6)</f>
        <v>298978368</v>
      </c>
      <c r="H7" s="56"/>
    </row>
    <row r="8" spans="1:9" s="10" customFormat="1" x14ac:dyDescent="0.25"/>
    <row r="9" spans="1:9" s="10" customFormat="1" x14ac:dyDescent="0.25"/>
    <row r="10" spans="1:9" s="10" customFormat="1" ht="30" x14ac:dyDescent="0.25">
      <c r="A10" s="78" t="s">
        <v>40</v>
      </c>
      <c r="B10" s="78" t="s">
        <v>41</v>
      </c>
      <c r="C10" s="78" t="s">
        <v>42</v>
      </c>
      <c r="D10" s="78" t="s">
        <v>43</v>
      </c>
      <c r="E10" s="78" t="s">
        <v>44</v>
      </c>
      <c r="F10" s="78" t="s">
        <v>45</v>
      </c>
      <c r="G10" s="78" t="s">
        <v>46</v>
      </c>
      <c r="H10" s="78" t="s">
        <v>47</v>
      </c>
      <c r="I10" s="78" t="s">
        <v>48</v>
      </c>
    </row>
    <row r="11" spans="1:9" s="11" customFormat="1" ht="30" x14ac:dyDescent="0.25">
      <c r="A11" s="73" t="s">
        <v>18</v>
      </c>
      <c r="B11" s="73" t="s">
        <v>49</v>
      </c>
      <c r="C11" s="73" t="s">
        <v>16</v>
      </c>
      <c r="D11" s="80" t="s">
        <v>60</v>
      </c>
      <c r="E11" s="74">
        <v>43070</v>
      </c>
      <c r="F11" s="75">
        <v>43118</v>
      </c>
      <c r="G11" s="75">
        <v>43124</v>
      </c>
      <c r="H11" s="76">
        <v>72000000000</v>
      </c>
      <c r="I11" s="76">
        <v>249447388.88999999</v>
      </c>
    </row>
    <row r="12" spans="1:9" s="11" customFormat="1" ht="30" x14ac:dyDescent="0.25">
      <c r="A12" s="73" t="s">
        <v>18</v>
      </c>
      <c r="B12" s="73" t="s">
        <v>49</v>
      </c>
      <c r="C12" s="73" t="s">
        <v>10</v>
      </c>
      <c r="D12" s="73" t="s">
        <v>59</v>
      </c>
      <c r="E12" s="74">
        <v>43070</v>
      </c>
      <c r="F12" s="75">
        <v>43118</v>
      </c>
      <c r="G12" s="75">
        <v>43124</v>
      </c>
      <c r="H12" s="76">
        <v>13000000000</v>
      </c>
      <c r="I12" s="76">
        <v>1294583.33</v>
      </c>
    </row>
    <row r="13" spans="1:9" s="11" customFormat="1" ht="30" x14ac:dyDescent="0.25">
      <c r="A13" s="77" t="s">
        <v>20</v>
      </c>
      <c r="B13" s="73" t="s">
        <v>49</v>
      </c>
      <c r="C13" s="73" t="s">
        <v>16</v>
      </c>
      <c r="D13" s="80" t="s">
        <v>61</v>
      </c>
      <c r="E13" s="74">
        <v>43070</v>
      </c>
      <c r="F13" s="75">
        <v>43118</v>
      </c>
      <c r="G13" s="75">
        <v>43124</v>
      </c>
      <c r="H13" s="76">
        <v>12993323103</v>
      </c>
      <c r="I13" s="76">
        <v>48236395.999999993</v>
      </c>
    </row>
    <row r="14" spans="1:9" s="10" customFormat="1" x14ac:dyDescent="0.25">
      <c r="H14" s="79"/>
      <c r="I14" s="79"/>
    </row>
    <row r="15" spans="1:9" s="10" customFormat="1" x14ac:dyDescent="0.25">
      <c r="H15" s="79"/>
      <c r="I15" s="79"/>
    </row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</sheetData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56"/>
  <sheetViews>
    <sheetView workbookViewId="0">
      <selection activeCell="A3" sqref="A3:I6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7.140625" bestFit="1" customWidth="1"/>
    <col min="5" max="5" width="12.140625" bestFit="1" customWidth="1"/>
    <col min="6" max="7" width="11.7109375" bestFit="1" customWidth="1"/>
    <col min="8" max="8" width="18.140625" customWidth="1"/>
    <col min="9" max="9" width="13" style="10" bestFit="1" customWidth="1"/>
    <col min="10" max="17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  <c r="J3" s="67"/>
    </row>
    <row r="4" spans="1:10" s="70" customFormat="1" ht="45" x14ac:dyDescent="0.25">
      <c r="A4" s="73" t="s">
        <v>18</v>
      </c>
      <c r="B4" s="73" t="s">
        <v>49</v>
      </c>
      <c r="C4" s="73" t="s">
        <v>10</v>
      </c>
      <c r="D4" s="73" t="s">
        <v>50</v>
      </c>
      <c r="E4" s="74">
        <v>43101</v>
      </c>
      <c r="F4" s="75">
        <v>43149</v>
      </c>
      <c r="G4" s="75">
        <v>43154</v>
      </c>
      <c r="H4" s="76">
        <v>64000000000</v>
      </c>
      <c r="I4" s="76">
        <v>5311111.1100000003</v>
      </c>
    </row>
    <row r="5" spans="1:10" s="70" customFormat="1" ht="45" x14ac:dyDescent="0.25">
      <c r="A5" s="73" t="s">
        <v>18</v>
      </c>
      <c r="B5" s="73" t="s">
        <v>49</v>
      </c>
      <c r="C5" s="73" t="s">
        <v>51</v>
      </c>
      <c r="D5" s="73" t="s">
        <v>52</v>
      </c>
      <c r="E5" s="74">
        <v>43101</v>
      </c>
      <c r="F5" s="75">
        <v>43149</v>
      </c>
      <c r="G5" s="75">
        <v>43154</v>
      </c>
      <c r="H5" s="76">
        <v>18000000000</v>
      </c>
      <c r="I5" s="76">
        <v>11845232.949999999</v>
      </c>
    </row>
    <row r="6" spans="1:10" s="11" customFormat="1" ht="45" x14ac:dyDescent="0.25">
      <c r="A6" s="77" t="s">
        <v>20</v>
      </c>
      <c r="B6" s="73" t="s">
        <v>49</v>
      </c>
      <c r="C6" s="73" t="s">
        <v>53</v>
      </c>
      <c r="D6" s="80" t="s">
        <v>54</v>
      </c>
      <c r="E6" s="74">
        <v>43101</v>
      </c>
      <c r="F6" s="75">
        <v>43150</v>
      </c>
      <c r="G6" s="75">
        <v>43154</v>
      </c>
      <c r="H6" s="76">
        <v>13662001987</v>
      </c>
      <c r="I6" s="76">
        <v>47332648.93</v>
      </c>
    </row>
    <row r="7" spans="1:10" s="10" customFormat="1" x14ac:dyDescent="0.25">
      <c r="E7" s="69"/>
      <c r="F7" s="71"/>
      <c r="G7" s="71"/>
      <c r="H7" s="72"/>
      <c r="I7" s="72"/>
    </row>
    <row r="8" spans="1:10" s="10" customFormat="1" x14ac:dyDescent="0.25">
      <c r="E8" s="69"/>
      <c r="F8" s="71"/>
      <c r="G8" s="71"/>
      <c r="H8" s="72"/>
      <c r="I8" s="72"/>
    </row>
    <row r="9" spans="1:10" s="10" customFormat="1" x14ac:dyDescent="0.25">
      <c r="E9" s="69"/>
      <c r="F9" s="71"/>
      <c r="G9" s="71"/>
      <c r="H9" s="72"/>
      <c r="I9" s="72"/>
    </row>
    <row r="10" spans="1:10" s="10" customFormat="1" x14ac:dyDescent="0.25">
      <c r="E10" s="69"/>
      <c r="F10" s="71"/>
      <c r="G10" s="71"/>
      <c r="H10" s="72"/>
      <c r="I10" s="72"/>
    </row>
    <row r="11" spans="1:10" s="10" customFormat="1" x14ac:dyDescent="0.25">
      <c r="E11" s="69"/>
      <c r="F11" s="71"/>
      <c r="G11" s="71"/>
      <c r="H11" s="72"/>
      <c r="I11" s="72"/>
    </row>
    <row r="12" spans="1:10" s="10" customFormat="1" x14ac:dyDescent="0.25"/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56"/>
  <sheetViews>
    <sheetView workbookViewId="0">
      <selection activeCell="I6" sqref="I6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7" width="12.140625" bestFit="1" customWidth="1"/>
    <col min="8" max="8" width="18.140625" customWidth="1"/>
    <col min="9" max="9" width="13" style="10" bestFit="1" customWidth="1"/>
    <col min="10" max="10" width="14.140625" style="10" bestFit="1" customWidth="1"/>
    <col min="11" max="17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  <c r="J3" s="67"/>
    </row>
    <row r="4" spans="1:10" s="70" customFormat="1" ht="45" x14ac:dyDescent="0.25">
      <c r="A4" s="73" t="s">
        <v>18</v>
      </c>
      <c r="B4" s="73" t="s">
        <v>49</v>
      </c>
      <c r="C4" s="73" t="s">
        <v>10</v>
      </c>
      <c r="D4" s="73" t="s">
        <v>64</v>
      </c>
      <c r="E4" s="74">
        <v>43132</v>
      </c>
      <c r="F4" s="75">
        <v>43179</v>
      </c>
      <c r="G4" s="75">
        <v>43185</v>
      </c>
      <c r="H4" s="76">
        <v>22000000000</v>
      </c>
      <c r="I4" s="76">
        <v>2190833.33</v>
      </c>
    </row>
    <row r="5" spans="1:10" s="70" customFormat="1" ht="45" x14ac:dyDescent="0.25">
      <c r="A5" s="73" t="s">
        <v>18</v>
      </c>
      <c r="B5" s="73" t="s">
        <v>49</v>
      </c>
      <c r="C5" s="73" t="s">
        <v>51</v>
      </c>
      <c r="D5" s="73" t="s">
        <v>65</v>
      </c>
      <c r="E5" s="74">
        <v>43132</v>
      </c>
      <c r="F5" s="75">
        <v>43179</v>
      </c>
      <c r="G5" s="75">
        <v>43185</v>
      </c>
      <c r="H5" s="76">
        <v>60000000000</v>
      </c>
      <c r="I5" s="76">
        <v>38894794.759999998</v>
      </c>
      <c r="J5" s="81"/>
    </row>
    <row r="6" spans="1:10" s="11" customFormat="1" ht="45" x14ac:dyDescent="0.25">
      <c r="A6" s="77" t="s">
        <v>20</v>
      </c>
      <c r="B6" s="73" t="s">
        <v>49</v>
      </c>
      <c r="C6" s="73" t="s">
        <v>53</v>
      </c>
      <c r="D6" s="80" t="s">
        <v>66</v>
      </c>
      <c r="E6" s="74">
        <v>43132</v>
      </c>
      <c r="F6" s="75">
        <v>43179</v>
      </c>
      <c r="G6" s="75">
        <v>43185</v>
      </c>
      <c r="H6" s="76">
        <v>11700910058</v>
      </c>
      <c r="I6" s="76">
        <v>42278335.630000003</v>
      </c>
      <c r="J6" s="82"/>
    </row>
    <row r="7" spans="1:10" s="10" customFormat="1" x14ac:dyDescent="0.25">
      <c r="E7" s="69"/>
      <c r="F7" s="71"/>
      <c r="G7" s="71"/>
      <c r="H7" s="72"/>
      <c r="I7" s="72"/>
      <c r="J7" s="83"/>
    </row>
    <row r="8" spans="1:10" s="10" customFormat="1" x14ac:dyDescent="0.25">
      <c r="E8" s="69"/>
      <c r="F8" s="71"/>
      <c r="G8" s="71"/>
      <c r="H8" s="72"/>
      <c r="I8" s="72"/>
      <c r="J8" s="84"/>
    </row>
    <row r="9" spans="1:10" s="10" customFormat="1" x14ac:dyDescent="0.25">
      <c r="E9" s="69"/>
      <c r="F9" s="71"/>
      <c r="G9" s="71"/>
      <c r="H9" s="72"/>
      <c r="I9" s="72"/>
      <c r="J9" s="83"/>
    </row>
    <row r="10" spans="1:10" s="10" customFormat="1" x14ac:dyDescent="0.25">
      <c r="E10" s="69"/>
      <c r="F10" s="71"/>
      <c r="G10" s="71"/>
      <c r="H10" s="72"/>
      <c r="I10" s="72"/>
    </row>
    <row r="11" spans="1:10" s="10" customFormat="1" x14ac:dyDescent="0.25">
      <c r="E11" s="69"/>
      <c r="F11" s="71"/>
      <c r="G11" s="71"/>
      <c r="H11" s="72"/>
      <c r="I11" s="72"/>
    </row>
    <row r="12" spans="1:10" s="10" customFormat="1" x14ac:dyDescent="0.25"/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57"/>
  <sheetViews>
    <sheetView workbookViewId="0">
      <selection activeCell="H6" sqref="H6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7" width="12.140625" bestFit="1" customWidth="1"/>
    <col min="8" max="8" width="18.140625" customWidth="1"/>
    <col min="9" max="9" width="15" style="10" bestFit="1" customWidth="1"/>
    <col min="10" max="10" width="14.140625" style="10" bestFit="1" customWidth="1"/>
    <col min="11" max="17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  <c r="J3" s="67"/>
    </row>
    <row r="4" spans="1:10" s="70" customFormat="1" ht="45" x14ac:dyDescent="0.25">
      <c r="A4" s="73" t="s">
        <v>18</v>
      </c>
      <c r="B4" s="73" t="s">
        <v>49</v>
      </c>
      <c r="C4" s="73" t="s">
        <v>10</v>
      </c>
      <c r="D4" s="73" t="s">
        <v>67</v>
      </c>
      <c r="E4" s="74">
        <v>43160</v>
      </c>
      <c r="F4" s="75">
        <v>43208</v>
      </c>
      <c r="G4" s="75">
        <v>43214</v>
      </c>
      <c r="H4" s="76">
        <v>13000000000</v>
      </c>
      <c r="I4" s="76">
        <v>1294583.33</v>
      </c>
    </row>
    <row r="5" spans="1:10" s="70" customFormat="1" ht="45" x14ac:dyDescent="0.25">
      <c r="A5" s="73" t="s">
        <v>18</v>
      </c>
      <c r="B5" s="73" t="s">
        <v>49</v>
      </c>
      <c r="C5" s="73" t="s">
        <v>51</v>
      </c>
      <c r="D5" s="73" t="s">
        <v>68</v>
      </c>
      <c r="E5" s="74">
        <v>43160</v>
      </c>
      <c r="F5" s="75">
        <v>43208</v>
      </c>
      <c r="G5" s="75">
        <v>43214</v>
      </c>
      <c r="H5" s="76">
        <v>80000000000</v>
      </c>
      <c r="I5" s="76">
        <v>52645479.5</v>
      </c>
      <c r="J5" s="81"/>
    </row>
    <row r="6" spans="1:10" s="70" customFormat="1" ht="45" x14ac:dyDescent="0.25">
      <c r="A6" s="73" t="s">
        <v>18</v>
      </c>
      <c r="B6" s="73" t="s">
        <v>49</v>
      </c>
      <c r="C6" s="73" t="s">
        <v>53</v>
      </c>
      <c r="D6" s="80" t="s">
        <v>70</v>
      </c>
      <c r="E6" s="74">
        <v>43160</v>
      </c>
      <c r="F6" s="75">
        <v>43179</v>
      </c>
      <c r="G6" s="75">
        <v>43214</v>
      </c>
      <c r="H6" s="76">
        <v>18000000000</v>
      </c>
      <c r="I6" s="76">
        <v>31158356.359999999</v>
      </c>
      <c r="J6" s="81"/>
    </row>
    <row r="7" spans="1:10" s="11" customFormat="1" ht="45" x14ac:dyDescent="0.25">
      <c r="A7" s="77" t="s">
        <v>20</v>
      </c>
      <c r="B7" s="73" t="s">
        <v>49</v>
      </c>
      <c r="C7" s="73" t="s">
        <v>53</v>
      </c>
      <c r="D7" s="80" t="s">
        <v>69</v>
      </c>
      <c r="E7" s="74">
        <v>43160</v>
      </c>
      <c r="F7" s="75">
        <v>43208</v>
      </c>
      <c r="G7" s="75">
        <v>43214</v>
      </c>
      <c r="H7" s="76">
        <v>12954313308</v>
      </c>
      <c r="I7" s="76">
        <v>47449373.469999999</v>
      </c>
      <c r="J7" s="82"/>
    </row>
    <row r="8" spans="1:10" s="10" customFormat="1" x14ac:dyDescent="0.25">
      <c r="E8" s="69"/>
      <c r="F8" s="71"/>
      <c r="G8" s="71"/>
      <c r="H8" s="72"/>
      <c r="I8" s="72"/>
      <c r="J8" s="83"/>
    </row>
    <row r="9" spans="1:10" s="10" customFormat="1" x14ac:dyDescent="0.25">
      <c r="E9" s="69"/>
      <c r="F9" s="71"/>
      <c r="G9" s="71"/>
      <c r="H9" s="72"/>
      <c r="I9" s="72"/>
      <c r="J9" s="84"/>
    </row>
    <row r="10" spans="1:10" s="10" customFormat="1" x14ac:dyDescent="0.25">
      <c r="E10" s="69"/>
      <c r="F10" s="71"/>
      <c r="G10" s="71"/>
      <c r="H10" s="72"/>
      <c r="I10" s="72"/>
      <c r="J10" s="83"/>
    </row>
    <row r="11" spans="1:10" s="10" customFormat="1" x14ac:dyDescent="0.25">
      <c r="E11" s="69"/>
      <c r="F11" s="71"/>
      <c r="G11" s="71"/>
      <c r="H11" s="72"/>
      <c r="I11" s="72"/>
    </row>
    <row r="12" spans="1:10" s="10" customFormat="1" x14ac:dyDescent="0.25">
      <c r="E12" s="69"/>
      <c r="F12" s="71"/>
      <c r="G12" s="71"/>
      <c r="H12" s="72"/>
      <c r="I12" s="72"/>
    </row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Q57"/>
  <sheetViews>
    <sheetView workbookViewId="0">
      <selection activeCell="J4" sqref="J4:J6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" style="10" bestFit="1" customWidth="1"/>
    <col min="10" max="10" width="14.140625" style="10" bestFit="1" customWidth="1"/>
    <col min="11" max="17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45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76</v>
      </c>
      <c r="J3" s="78" t="s">
        <v>75</v>
      </c>
    </row>
    <row r="4" spans="1:10" s="70" customFormat="1" ht="45" x14ac:dyDescent="0.25">
      <c r="A4" s="73" t="s">
        <v>18</v>
      </c>
      <c r="B4" s="73" t="s">
        <v>49</v>
      </c>
      <c r="C4" s="73" t="s">
        <v>10</v>
      </c>
      <c r="D4" s="73" t="s">
        <v>71</v>
      </c>
      <c r="E4" s="74">
        <v>43191</v>
      </c>
      <c r="F4" s="75">
        <v>43241</v>
      </c>
      <c r="G4" s="75">
        <v>43245</v>
      </c>
      <c r="H4" s="76">
        <v>62000000000</v>
      </c>
      <c r="I4" s="76">
        <v>4116111.11</v>
      </c>
      <c r="J4" s="76">
        <v>4116111.11</v>
      </c>
    </row>
    <row r="5" spans="1:10" s="70" customFormat="1" ht="45" x14ac:dyDescent="0.25">
      <c r="A5" s="73" t="s">
        <v>18</v>
      </c>
      <c r="B5" s="73" t="s">
        <v>49</v>
      </c>
      <c r="C5" s="73" t="s">
        <v>51</v>
      </c>
      <c r="D5" s="73" t="s">
        <v>72</v>
      </c>
      <c r="E5" s="74">
        <v>43191</v>
      </c>
      <c r="F5" s="75">
        <v>43241</v>
      </c>
      <c r="G5" s="75">
        <v>43245</v>
      </c>
      <c r="H5" s="76">
        <v>20000000000</v>
      </c>
      <c r="I5" s="76">
        <v>52645479.5</v>
      </c>
      <c r="J5" s="76">
        <v>14340000</v>
      </c>
    </row>
    <row r="6" spans="1:10" s="70" customFormat="1" ht="45" x14ac:dyDescent="0.25">
      <c r="A6" s="73" t="s">
        <v>18</v>
      </c>
      <c r="B6" s="73" t="s">
        <v>49</v>
      </c>
      <c r="C6" s="73" t="s">
        <v>53</v>
      </c>
      <c r="D6" s="80" t="s">
        <v>73</v>
      </c>
      <c r="E6" s="74">
        <v>43191</v>
      </c>
      <c r="F6" s="75">
        <v>43179</v>
      </c>
      <c r="G6" s="75">
        <v>43245</v>
      </c>
      <c r="H6" s="76">
        <v>22000000000</v>
      </c>
      <c r="I6" s="76">
        <v>71858658.109999999</v>
      </c>
      <c r="J6" s="76">
        <v>71858658.109999999</v>
      </c>
    </row>
    <row r="7" spans="1:10" s="11" customFormat="1" ht="45" x14ac:dyDescent="0.25">
      <c r="A7" s="77" t="s">
        <v>20</v>
      </c>
      <c r="B7" s="73" t="s">
        <v>49</v>
      </c>
      <c r="C7" s="73" t="s">
        <v>53</v>
      </c>
      <c r="D7" s="80" t="s">
        <v>74</v>
      </c>
      <c r="E7" s="74">
        <v>43191</v>
      </c>
      <c r="F7" s="75">
        <v>43241</v>
      </c>
      <c r="G7" s="75">
        <v>43245</v>
      </c>
      <c r="H7" s="76">
        <v>14171537596</v>
      </c>
      <c r="I7" s="76">
        <v>51907852.18</v>
      </c>
      <c r="J7" s="76">
        <v>51907852.18</v>
      </c>
    </row>
    <row r="8" spans="1:10" s="10" customFormat="1" x14ac:dyDescent="0.25">
      <c r="E8" s="69"/>
      <c r="F8" s="71"/>
      <c r="G8" s="71"/>
      <c r="H8" s="72"/>
      <c r="I8" s="72"/>
      <c r="J8" s="83"/>
    </row>
    <row r="9" spans="1:10" s="10" customFormat="1" x14ac:dyDescent="0.25">
      <c r="E9" s="69"/>
      <c r="F9" s="71"/>
      <c r="G9" s="71"/>
      <c r="H9" s="72"/>
      <c r="I9" s="72"/>
      <c r="J9" s="84"/>
    </row>
    <row r="10" spans="1:10" s="10" customFormat="1" x14ac:dyDescent="0.25">
      <c r="E10" s="69"/>
      <c r="F10" s="71"/>
      <c r="G10" s="71"/>
      <c r="H10" s="72"/>
      <c r="I10" s="72"/>
      <c r="J10" s="83"/>
    </row>
    <row r="11" spans="1:10" s="10" customFormat="1" x14ac:dyDescent="0.25">
      <c r="E11" s="69"/>
      <c r="F11" s="71"/>
      <c r="G11" s="71"/>
      <c r="H11" s="72"/>
      <c r="I11" s="72"/>
    </row>
    <row r="12" spans="1:10" s="10" customFormat="1" x14ac:dyDescent="0.25">
      <c r="E12" s="69"/>
      <c r="F12" s="71"/>
      <c r="G12" s="71"/>
      <c r="H12" s="72"/>
      <c r="I12" s="72"/>
    </row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55"/>
  <sheetViews>
    <sheetView workbookViewId="0">
      <selection activeCell="A3" sqref="A3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" style="10" bestFit="1" customWidth="1"/>
    <col min="10" max="16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9" s="70" customFormat="1" ht="45" x14ac:dyDescent="0.25">
      <c r="A4" s="73" t="s">
        <v>18</v>
      </c>
      <c r="B4" s="73" t="s">
        <v>49</v>
      </c>
      <c r="C4" s="73" t="s">
        <v>37</v>
      </c>
      <c r="D4" s="80" t="s">
        <v>77</v>
      </c>
      <c r="E4" s="74">
        <v>43221</v>
      </c>
      <c r="F4" s="75">
        <v>43270</v>
      </c>
      <c r="G4" s="75">
        <v>43276</v>
      </c>
      <c r="H4" s="76">
        <v>94000000000</v>
      </c>
      <c r="I4" s="76">
        <v>8299938.8888888881</v>
      </c>
    </row>
    <row r="5" spans="1:9" s="11" customFormat="1" ht="45" x14ac:dyDescent="0.25">
      <c r="A5" s="77" t="s">
        <v>20</v>
      </c>
      <c r="B5" s="73" t="s">
        <v>49</v>
      </c>
      <c r="C5" s="73" t="s">
        <v>53</v>
      </c>
      <c r="D5" s="80" t="s">
        <v>78</v>
      </c>
      <c r="E5" s="74">
        <v>43221</v>
      </c>
      <c r="F5" s="75">
        <v>43270</v>
      </c>
      <c r="G5" s="75">
        <v>43276</v>
      </c>
      <c r="H5" s="76">
        <v>11881081368</v>
      </c>
      <c r="I5" s="76">
        <v>43518313.457808428</v>
      </c>
    </row>
    <row r="6" spans="1:9" s="11" customFormat="1" ht="45" x14ac:dyDescent="0.25">
      <c r="A6" s="77" t="s">
        <v>20</v>
      </c>
      <c r="B6" s="73" t="s">
        <v>49</v>
      </c>
      <c r="C6" s="73" t="s">
        <v>53</v>
      </c>
      <c r="D6" s="80" t="s">
        <v>79</v>
      </c>
      <c r="E6" s="74">
        <v>43221</v>
      </c>
      <c r="F6" s="75">
        <v>43270</v>
      </c>
      <c r="G6" s="75">
        <v>43276</v>
      </c>
      <c r="H6" s="76">
        <v>1436182267</v>
      </c>
      <c r="I6" s="76">
        <v>4904537.8639600342</v>
      </c>
    </row>
    <row r="7" spans="1:9" s="10" customFormat="1" x14ac:dyDescent="0.25">
      <c r="E7" s="69"/>
      <c r="F7" s="71"/>
      <c r="G7" s="71"/>
      <c r="H7" s="72"/>
      <c r="I7" s="72"/>
    </row>
    <row r="8" spans="1:9" s="10" customFormat="1" x14ac:dyDescent="0.25">
      <c r="E8" s="69"/>
      <c r="F8" s="71"/>
      <c r="G8" s="71"/>
      <c r="H8" s="72"/>
      <c r="I8" s="72"/>
    </row>
    <row r="9" spans="1:9" s="10" customFormat="1" x14ac:dyDescent="0.25">
      <c r="E9" s="69"/>
      <c r="F9" s="71"/>
      <c r="G9" s="71"/>
      <c r="H9" s="72"/>
      <c r="I9" s="72"/>
    </row>
    <row r="10" spans="1:9" s="10" customFormat="1" x14ac:dyDescent="0.25">
      <c r="E10" s="69"/>
      <c r="F10" s="71"/>
      <c r="G10" s="71"/>
      <c r="H10" s="72"/>
      <c r="I10" s="72"/>
    </row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7"/>
  <sheetViews>
    <sheetView workbookViewId="0">
      <selection activeCell="I3" sqref="I3:I6"/>
    </sheetView>
  </sheetViews>
  <sheetFormatPr baseColWidth="10" defaultRowHeight="15" x14ac:dyDescent="0.25"/>
  <cols>
    <col min="1" max="1" width="14.28515625" customWidth="1"/>
    <col min="2" max="2" width="17.85546875" bestFit="1" customWidth="1"/>
    <col min="3" max="7" width="11.42578125" customWidth="1"/>
    <col min="8" max="8" width="15.140625" customWidth="1"/>
    <col min="9" max="9" width="12.28515625" bestFit="1" customWidth="1"/>
  </cols>
  <sheetData>
    <row r="2" spans="1:9" x14ac:dyDescent="0.2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9</v>
      </c>
      <c r="I2" s="8" t="s">
        <v>8</v>
      </c>
    </row>
    <row r="3" spans="1:9" x14ac:dyDescent="0.25">
      <c r="A3" s="13">
        <v>42401</v>
      </c>
      <c r="B3" s="2">
        <v>65000000000</v>
      </c>
      <c r="C3" s="3">
        <v>5.0000000000000001E-3</v>
      </c>
      <c r="D3" s="4">
        <v>6</v>
      </c>
      <c r="E3" s="5">
        <v>0</v>
      </c>
      <c r="F3" s="5">
        <v>0</v>
      </c>
      <c r="G3" s="5">
        <v>0</v>
      </c>
      <c r="H3" s="5">
        <v>0</v>
      </c>
      <c r="I3" s="5" t="s">
        <v>10</v>
      </c>
    </row>
    <row r="4" spans="1:9" x14ac:dyDescent="0.25">
      <c r="A4" s="13">
        <v>42401</v>
      </c>
      <c r="B4" s="2">
        <v>5000000000</v>
      </c>
      <c r="C4" s="3">
        <v>8.6892932799999996E-3</v>
      </c>
      <c r="D4" s="4">
        <v>69</v>
      </c>
      <c r="E4" s="2">
        <f>IFERROR(B4*C4/(365/D4),0)</f>
        <v>8213167.6208219165</v>
      </c>
      <c r="F4" s="2">
        <f>+E4*0.16</f>
        <v>1314106.8193315067</v>
      </c>
      <c r="G4" s="2">
        <f>+E4*0.5%</f>
        <v>41065.838104109585</v>
      </c>
      <c r="H4" s="5">
        <f>SUM(E4:G4)</f>
        <v>9568340.2782575339</v>
      </c>
      <c r="I4" s="5" t="s">
        <v>0</v>
      </c>
    </row>
    <row r="5" spans="1:9" x14ac:dyDescent="0.25">
      <c r="A5" s="13">
        <v>42401</v>
      </c>
      <c r="B5" s="2">
        <v>15000000000</v>
      </c>
      <c r="C5" s="3">
        <v>8.6878462100000008E-3</v>
      </c>
      <c r="D5" s="4">
        <v>55</v>
      </c>
      <c r="E5" s="2">
        <f t="shared" ref="E5:E6" si="0">IFERROR(B5*C5/(365/D5),0)</f>
        <v>19636912.666438356</v>
      </c>
      <c r="F5" s="2">
        <f t="shared" ref="F5:F6" si="1">+E5*0.16</f>
        <v>3141906.0266301371</v>
      </c>
      <c r="G5" s="2">
        <f>+E5*0.5%</f>
        <v>98184.563332191785</v>
      </c>
      <c r="H5" s="5">
        <f>SUM(E5:G5)</f>
        <v>22877003.256400686</v>
      </c>
      <c r="I5" s="5" t="s">
        <v>0</v>
      </c>
    </row>
    <row r="6" spans="1:9" x14ac:dyDescent="0.25">
      <c r="A6" s="13">
        <v>42401</v>
      </c>
      <c r="B6" s="2">
        <v>5000000000</v>
      </c>
      <c r="C6" s="3">
        <v>8.6872261400000005E-3</v>
      </c>
      <c r="D6" s="4">
        <v>49</v>
      </c>
      <c r="E6" s="2">
        <f t="shared" si="0"/>
        <v>5831151.7926027402</v>
      </c>
      <c r="F6" s="2">
        <f t="shared" si="1"/>
        <v>932984.28681643843</v>
      </c>
      <c r="G6" s="2">
        <f>+E6*0.5%</f>
        <v>29155.758963013701</v>
      </c>
      <c r="H6" s="5">
        <f>SUM(E6:G6)</f>
        <v>6793291.8383821929</v>
      </c>
      <c r="I6" s="5" t="s">
        <v>0</v>
      </c>
    </row>
    <row r="7" spans="1:9" x14ac:dyDescent="0.25">
      <c r="A7" s="8" t="s">
        <v>11</v>
      </c>
      <c r="B7" s="9">
        <f>SUM(B3:B6)</f>
        <v>90000000000</v>
      </c>
      <c r="C7" s="9"/>
      <c r="D7" s="9"/>
      <c r="E7" s="9"/>
      <c r="F7" s="9"/>
      <c r="G7" s="9"/>
      <c r="H7" s="9">
        <f>SUM(H3:H6)</f>
        <v>39238635.373040415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P54"/>
  <sheetViews>
    <sheetView workbookViewId="0">
      <selection activeCell="A6" sqref="A6:XFD6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" style="10" bestFit="1" customWidth="1"/>
    <col min="10" max="16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9" s="70" customFormat="1" ht="45" x14ac:dyDescent="0.25">
      <c r="A4" s="73" t="s">
        <v>18</v>
      </c>
      <c r="B4" s="73" t="s">
        <v>49</v>
      </c>
      <c r="C4" s="73" t="s">
        <v>37</v>
      </c>
      <c r="D4" s="80" t="s">
        <v>80</v>
      </c>
      <c r="E4" s="74">
        <v>43252</v>
      </c>
      <c r="F4" s="75">
        <v>43299</v>
      </c>
      <c r="G4" s="75">
        <v>43306</v>
      </c>
      <c r="H4" s="76">
        <v>67000000000</v>
      </c>
      <c r="I4" s="76">
        <v>5915914</v>
      </c>
    </row>
    <row r="5" spans="1:9" s="11" customFormat="1" ht="45" x14ac:dyDescent="0.25">
      <c r="A5" s="77" t="s">
        <v>20</v>
      </c>
      <c r="B5" s="73" t="s">
        <v>49</v>
      </c>
      <c r="C5" s="73" t="s">
        <v>53</v>
      </c>
      <c r="D5" s="80" t="s">
        <v>81</v>
      </c>
      <c r="E5" s="74">
        <v>43252</v>
      </c>
      <c r="F5" s="75">
        <v>43299</v>
      </c>
      <c r="G5" s="75">
        <v>43306</v>
      </c>
      <c r="H5" s="76">
        <v>13248814093</v>
      </c>
      <c r="I5" s="76">
        <v>45901140.016849995</v>
      </c>
    </row>
    <row r="6" spans="1:9" s="10" customFormat="1" x14ac:dyDescent="0.25">
      <c r="E6" s="69"/>
      <c r="F6" s="71"/>
      <c r="G6" s="71"/>
      <c r="H6" s="72"/>
      <c r="I6" s="72"/>
    </row>
    <row r="7" spans="1:9" s="10" customFormat="1" x14ac:dyDescent="0.25">
      <c r="E7" s="69"/>
      <c r="F7" s="71"/>
      <c r="G7" s="71"/>
      <c r="H7" s="72"/>
      <c r="I7" s="72"/>
    </row>
    <row r="8" spans="1:9" s="10" customFormat="1" x14ac:dyDescent="0.25">
      <c r="E8" s="69"/>
      <c r="F8" s="71"/>
      <c r="G8" s="71"/>
      <c r="H8" s="72"/>
      <c r="I8" s="72"/>
    </row>
    <row r="9" spans="1:9" s="10" customFormat="1" x14ac:dyDescent="0.25">
      <c r="E9" s="69"/>
      <c r="F9" s="71"/>
      <c r="G9" s="71"/>
      <c r="H9" s="72"/>
      <c r="I9" s="72"/>
    </row>
    <row r="10" spans="1:9" s="10" customFormat="1" x14ac:dyDescent="0.25"/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P54"/>
  <sheetViews>
    <sheetView workbookViewId="0">
      <selection activeCell="I5" sqref="I5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" style="10" bestFit="1" customWidth="1"/>
    <col min="10" max="16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9" s="70" customFormat="1" ht="45" x14ac:dyDescent="0.25">
      <c r="A4" s="73" t="s">
        <v>18</v>
      </c>
      <c r="B4" s="73" t="s">
        <v>49</v>
      </c>
      <c r="C4" s="73" t="s">
        <v>10</v>
      </c>
      <c r="D4" s="80" t="s">
        <v>82</v>
      </c>
      <c r="E4" s="74">
        <v>43282</v>
      </c>
      <c r="F4" s="75">
        <v>43333</v>
      </c>
      <c r="G4" s="75">
        <v>43339</v>
      </c>
      <c r="H4" s="76">
        <v>77000000000</v>
      </c>
      <c r="I4" s="76">
        <v>7667916.6699999999</v>
      </c>
    </row>
    <row r="5" spans="1:9" s="11" customFormat="1" ht="45" x14ac:dyDescent="0.25">
      <c r="A5" s="77" t="s">
        <v>20</v>
      </c>
      <c r="B5" s="73" t="s">
        <v>49</v>
      </c>
      <c r="C5" s="73" t="s">
        <v>53</v>
      </c>
      <c r="D5" s="80" t="s">
        <v>83</v>
      </c>
      <c r="E5" s="74">
        <v>43282</v>
      </c>
      <c r="F5" s="75">
        <v>43333</v>
      </c>
      <c r="G5" s="75">
        <v>43339</v>
      </c>
      <c r="H5" s="76">
        <v>13234253769</v>
      </c>
      <c r="I5" s="76">
        <v>49786934.549999997</v>
      </c>
    </row>
    <row r="6" spans="1:9" s="10" customFormat="1" x14ac:dyDescent="0.25">
      <c r="E6" s="69"/>
      <c r="F6" s="71"/>
      <c r="G6" s="71"/>
      <c r="H6" s="72"/>
      <c r="I6" s="72"/>
    </row>
    <row r="7" spans="1:9" s="10" customFormat="1" x14ac:dyDescent="0.25">
      <c r="E7" s="69"/>
      <c r="F7" s="71"/>
      <c r="G7" s="71"/>
      <c r="H7" s="72"/>
      <c r="I7" s="72"/>
    </row>
    <row r="8" spans="1:9" s="10" customFormat="1" x14ac:dyDescent="0.25">
      <c r="E8" s="69"/>
      <c r="F8" s="71"/>
      <c r="G8" s="71"/>
      <c r="H8" s="72"/>
      <c r="I8" s="72"/>
    </row>
    <row r="9" spans="1:9" s="10" customFormat="1" x14ac:dyDescent="0.25">
      <c r="E9" s="69"/>
      <c r="F9" s="71"/>
      <c r="G9" s="71"/>
      <c r="H9" s="72"/>
      <c r="I9" s="72"/>
    </row>
    <row r="10" spans="1:9" s="10" customFormat="1" x14ac:dyDescent="0.25"/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P54"/>
  <sheetViews>
    <sheetView workbookViewId="0">
      <selection activeCell="I5" sqref="I5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" style="10" bestFit="1" customWidth="1"/>
    <col min="10" max="16" width="11.42578125" style="10"/>
  </cols>
  <sheetData>
    <row r="1" spans="1:9" s="10" customFormat="1" ht="18.75" x14ac:dyDescent="0.25">
      <c r="A1" s="61" t="s">
        <v>28</v>
      </c>
    </row>
    <row r="2" spans="1:9" s="10" customFormat="1" x14ac:dyDescent="0.25"/>
    <row r="3" spans="1:9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9" s="70" customFormat="1" ht="45" x14ac:dyDescent="0.25">
      <c r="A4" s="73" t="s">
        <v>18</v>
      </c>
      <c r="B4" s="73" t="s">
        <v>49</v>
      </c>
      <c r="C4" s="73" t="s">
        <v>39</v>
      </c>
      <c r="D4" s="80" t="s">
        <v>84</v>
      </c>
      <c r="E4" s="74">
        <v>43313</v>
      </c>
      <c r="F4" s="75">
        <v>43361</v>
      </c>
      <c r="G4" s="75">
        <v>43367</v>
      </c>
      <c r="H4" s="76">
        <v>64000000000</v>
      </c>
      <c r="I4" s="76">
        <v>46516602.740000002</v>
      </c>
    </row>
    <row r="5" spans="1:9" s="11" customFormat="1" ht="45" x14ac:dyDescent="0.25">
      <c r="A5" s="77" t="s">
        <v>20</v>
      </c>
      <c r="B5" s="73" t="s">
        <v>49</v>
      </c>
      <c r="C5" s="73" t="s">
        <v>53</v>
      </c>
      <c r="D5" s="80" t="s">
        <v>85</v>
      </c>
      <c r="E5" s="74">
        <f>+E4</f>
        <v>43313</v>
      </c>
      <c r="F5" s="75">
        <v>43361</v>
      </c>
      <c r="G5" s="75">
        <f>+G4</f>
        <v>43367</v>
      </c>
      <c r="H5" s="76">
        <v>13771560956</v>
      </c>
      <c r="I5" s="76">
        <v>49760118.939999998</v>
      </c>
    </row>
    <row r="6" spans="1:9" s="10" customFormat="1" x14ac:dyDescent="0.25">
      <c r="E6" s="69"/>
      <c r="F6" s="71"/>
      <c r="G6" s="71"/>
      <c r="H6" s="72"/>
      <c r="I6" s="72"/>
    </row>
    <row r="7" spans="1:9" s="10" customFormat="1" x14ac:dyDescent="0.25">
      <c r="E7" s="69"/>
      <c r="F7" s="71"/>
      <c r="G7" s="71"/>
      <c r="H7" s="72"/>
      <c r="I7" s="72"/>
    </row>
    <row r="8" spans="1:9" s="10" customFormat="1" x14ac:dyDescent="0.25">
      <c r="E8" s="69"/>
      <c r="F8" s="71"/>
      <c r="G8" s="71"/>
      <c r="H8" s="72"/>
      <c r="I8" s="72"/>
    </row>
    <row r="9" spans="1:9" s="10" customFormat="1" x14ac:dyDescent="0.25">
      <c r="E9" s="69"/>
      <c r="F9" s="71"/>
      <c r="G9" s="71"/>
      <c r="H9" s="72"/>
      <c r="I9" s="72"/>
    </row>
    <row r="10" spans="1:9" s="10" customFormat="1" x14ac:dyDescent="0.25"/>
    <row r="11" spans="1:9" s="10" customFormat="1" x14ac:dyDescent="0.25"/>
    <row r="12" spans="1:9" s="10" customFormat="1" x14ac:dyDescent="0.25"/>
    <row r="13" spans="1:9" s="10" customFormat="1" x14ac:dyDescent="0.25"/>
    <row r="14" spans="1:9" s="10" customFormat="1" x14ac:dyDescent="0.25"/>
    <row r="15" spans="1:9" s="10" customFormat="1" x14ac:dyDescent="0.25"/>
    <row r="16" spans="1:9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P54"/>
  <sheetViews>
    <sheetView workbookViewId="0">
      <selection activeCell="G10" sqref="G10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.140625" style="10" bestFit="1" customWidth="1"/>
    <col min="10" max="10" width="14.140625" style="10" bestFit="1" customWidth="1"/>
    <col min="11" max="16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10" s="70" customFormat="1" ht="45" x14ac:dyDescent="0.25">
      <c r="A4" s="73" t="s">
        <v>18</v>
      </c>
      <c r="B4" s="73" t="s">
        <v>49</v>
      </c>
      <c r="C4" s="73" t="s">
        <v>39</v>
      </c>
      <c r="D4" s="80" t="s">
        <v>86</v>
      </c>
      <c r="E4" s="74">
        <v>43344</v>
      </c>
      <c r="F4" s="75">
        <v>43392</v>
      </c>
      <c r="G4" s="75">
        <v>43398</v>
      </c>
      <c r="H4" s="76">
        <v>65000000000</v>
      </c>
      <c r="I4" s="86">
        <f>37931506.85+7206986.3+189657.53</f>
        <v>45328150.68</v>
      </c>
    </row>
    <row r="5" spans="1:10" s="11" customFormat="1" ht="45" x14ac:dyDescent="0.25">
      <c r="A5" s="77" t="s">
        <v>20</v>
      </c>
      <c r="B5" s="73" t="s">
        <v>49</v>
      </c>
      <c r="C5" s="73" t="s">
        <v>53</v>
      </c>
      <c r="D5" s="80" t="s">
        <v>87</v>
      </c>
      <c r="E5" s="74">
        <f>+E4</f>
        <v>43344</v>
      </c>
      <c r="F5" s="75">
        <v>43392</v>
      </c>
      <c r="G5" s="75">
        <v>43398</v>
      </c>
      <c r="H5" s="76">
        <v>12693217131</v>
      </c>
      <c r="I5" s="76">
        <v>44605403.130000003</v>
      </c>
    </row>
    <row r="6" spans="1:10" s="10" customFormat="1" x14ac:dyDescent="0.25">
      <c r="E6" s="69"/>
      <c r="F6" s="71"/>
      <c r="G6" s="71"/>
      <c r="H6" s="72"/>
      <c r="I6" s="72"/>
    </row>
    <row r="7" spans="1:10" s="10" customFormat="1" x14ac:dyDescent="0.25">
      <c r="E7" s="69"/>
      <c r="F7" s="71"/>
      <c r="G7" s="71"/>
      <c r="H7" s="72"/>
      <c r="I7" s="72"/>
    </row>
    <row r="8" spans="1:10" s="10" customFormat="1" x14ac:dyDescent="0.25">
      <c r="E8" s="69"/>
      <c r="F8" s="71"/>
      <c r="G8" s="71"/>
      <c r="H8" s="72"/>
      <c r="I8" s="72"/>
    </row>
    <row r="9" spans="1:10" s="10" customFormat="1" x14ac:dyDescent="0.25">
      <c r="E9" s="69"/>
      <c r="F9" s="71"/>
      <c r="G9" s="71"/>
      <c r="H9" s="72"/>
      <c r="I9" s="85"/>
      <c r="J9" s="83"/>
    </row>
    <row r="10" spans="1:10" s="10" customFormat="1" x14ac:dyDescent="0.25">
      <c r="I10" s="84"/>
      <c r="J10" s="83"/>
    </row>
    <row r="11" spans="1:10" s="10" customFormat="1" x14ac:dyDescent="0.25">
      <c r="I11" s="84"/>
      <c r="J11" s="83"/>
    </row>
    <row r="12" spans="1:10" s="10" customFormat="1" x14ac:dyDescent="0.25">
      <c r="I12" s="84"/>
      <c r="J12" s="83"/>
    </row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P54"/>
  <sheetViews>
    <sheetView tabSelected="1" workbookViewId="0">
      <selection activeCell="I13" sqref="I13"/>
    </sheetView>
  </sheetViews>
  <sheetFormatPr baseColWidth="10" defaultRowHeight="15" x14ac:dyDescent="0.25"/>
  <cols>
    <col min="1" max="1" width="9.5703125" customWidth="1"/>
    <col min="2" max="2" width="30.5703125" customWidth="1"/>
    <col min="3" max="3" width="16.7109375" bestFit="1" customWidth="1"/>
    <col min="4" max="4" width="18.140625" customWidth="1"/>
    <col min="5" max="5" width="12.140625" bestFit="1" customWidth="1"/>
    <col min="6" max="7" width="12.42578125" bestFit="1" customWidth="1"/>
    <col min="8" max="8" width="18.140625" customWidth="1"/>
    <col min="9" max="9" width="15.140625" style="10" bestFit="1" customWidth="1"/>
    <col min="10" max="10" width="14.140625" style="10" bestFit="1" customWidth="1"/>
    <col min="11" max="16" width="11.42578125" style="10"/>
  </cols>
  <sheetData>
    <row r="1" spans="1:10" s="10" customFormat="1" ht="18.75" x14ac:dyDescent="0.25">
      <c r="A1" s="61" t="s">
        <v>28</v>
      </c>
    </row>
    <row r="2" spans="1:10" s="10" customFormat="1" x14ac:dyDescent="0.25"/>
    <row r="3" spans="1:10" s="68" customFormat="1" ht="30" x14ac:dyDescent="0.25">
      <c r="A3" s="78" t="s">
        <v>40</v>
      </c>
      <c r="B3" s="78" t="s">
        <v>41</v>
      </c>
      <c r="C3" s="78" t="s">
        <v>42</v>
      </c>
      <c r="D3" s="78" t="s">
        <v>43</v>
      </c>
      <c r="E3" s="78" t="s">
        <v>44</v>
      </c>
      <c r="F3" s="78" t="s">
        <v>45</v>
      </c>
      <c r="G3" s="78" t="s">
        <v>46</v>
      </c>
      <c r="H3" s="78" t="s">
        <v>47</v>
      </c>
      <c r="I3" s="78" t="s">
        <v>48</v>
      </c>
    </row>
    <row r="4" spans="1:10" s="70" customFormat="1" ht="45" x14ac:dyDescent="0.25">
      <c r="A4" s="73" t="s">
        <v>18</v>
      </c>
      <c r="B4" s="73" t="s">
        <v>49</v>
      </c>
      <c r="C4" s="73" t="s">
        <v>10</v>
      </c>
      <c r="D4" s="80" t="s">
        <v>88</v>
      </c>
      <c r="E4" s="74">
        <v>43374</v>
      </c>
      <c r="F4" s="75">
        <v>43424</v>
      </c>
      <c r="G4" s="75">
        <v>43430</v>
      </c>
      <c r="H4" s="76">
        <v>63000000000</v>
      </c>
      <c r="I4" s="86">
        <v>6273750</v>
      </c>
    </row>
    <row r="5" spans="1:10" s="11" customFormat="1" ht="45" x14ac:dyDescent="0.25">
      <c r="A5" s="77" t="s">
        <v>20</v>
      </c>
      <c r="B5" s="73" t="s">
        <v>49</v>
      </c>
      <c r="C5" s="73" t="s">
        <v>53</v>
      </c>
      <c r="D5" s="80" t="s">
        <v>89</v>
      </c>
      <c r="E5" s="74">
        <f>+E4</f>
        <v>43374</v>
      </c>
      <c r="F5" s="75">
        <v>43424</v>
      </c>
      <c r="G5" s="75">
        <v>43430</v>
      </c>
      <c r="H5" s="76">
        <v>12255539164</v>
      </c>
      <c r="I5" s="76">
        <v>44889886.57</v>
      </c>
    </row>
    <row r="6" spans="1:10" s="11" customFormat="1" ht="45" x14ac:dyDescent="0.25">
      <c r="A6" s="77" t="s">
        <v>20</v>
      </c>
      <c r="B6" s="73" t="s">
        <v>49</v>
      </c>
      <c r="C6" s="73" t="s">
        <v>53</v>
      </c>
      <c r="D6" s="80" t="s">
        <v>90</v>
      </c>
      <c r="E6" s="74">
        <f>+E5</f>
        <v>43374</v>
      </c>
      <c r="F6" s="75">
        <v>43424</v>
      </c>
      <c r="G6" s="75">
        <v>43430</v>
      </c>
      <c r="H6" s="76">
        <v>880483451</v>
      </c>
      <c r="I6" s="76">
        <v>3181408.51</v>
      </c>
    </row>
    <row r="7" spans="1:10" s="10" customFormat="1" x14ac:dyDescent="0.25">
      <c r="E7" s="69"/>
      <c r="F7" s="71"/>
      <c r="G7" s="71"/>
      <c r="H7" s="72"/>
      <c r="I7" s="72"/>
    </row>
    <row r="8" spans="1:10" s="10" customFormat="1" x14ac:dyDescent="0.25">
      <c r="E8" s="69"/>
      <c r="F8" s="71"/>
      <c r="G8" s="71"/>
      <c r="H8" s="72"/>
      <c r="I8" s="72"/>
    </row>
    <row r="9" spans="1:10" s="10" customFormat="1" x14ac:dyDescent="0.25">
      <c r="E9" s="69"/>
      <c r="F9" s="71"/>
      <c r="G9" s="71"/>
      <c r="H9" s="72"/>
      <c r="I9" s="85"/>
      <c r="J9" s="83"/>
    </row>
    <row r="10" spans="1:10" s="10" customFormat="1" x14ac:dyDescent="0.25">
      <c r="I10" s="84"/>
      <c r="J10" s="83"/>
    </row>
    <row r="11" spans="1:10" s="10" customFormat="1" x14ac:dyDescent="0.25">
      <c r="I11" s="84"/>
      <c r="J11" s="83"/>
    </row>
    <row r="12" spans="1:10" s="10" customFormat="1" x14ac:dyDescent="0.25">
      <c r="I12" s="84"/>
      <c r="J12" s="83"/>
    </row>
    <row r="13" spans="1:10" s="10" customFormat="1" x14ac:dyDescent="0.25"/>
    <row r="14" spans="1:10" s="10" customFormat="1" x14ac:dyDescent="0.25"/>
    <row r="15" spans="1:10" s="10" customFormat="1" x14ac:dyDescent="0.25"/>
    <row r="16" spans="1:10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6"/>
  <sheetViews>
    <sheetView workbookViewId="0">
      <selection activeCell="C9" sqref="C9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3" width="14.5703125" bestFit="1" customWidth="1"/>
    <col min="4" max="4" width="12.28515625" bestFit="1" customWidth="1"/>
  </cols>
  <sheetData>
    <row r="2" spans="1:4" x14ac:dyDescent="0.25">
      <c r="A2" s="8" t="s">
        <v>1</v>
      </c>
      <c r="B2" s="8" t="s">
        <v>2</v>
      </c>
      <c r="C2" s="8" t="s">
        <v>9</v>
      </c>
      <c r="D2" s="8" t="s">
        <v>8</v>
      </c>
    </row>
    <row r="3" spans="1:4" x14ac:dyDescent="0.25">
      <c r="A3" s="1">
        <v>42430</v>
      </c>
      <c r="B3" s="2">
        <f>'[1]Garantias Mensuales'!$B1575</f>
        <v>84000000000</v>
      </c>
      <c r="C3" s="5">
        <f>'[1]Garantias Mensuales'!$P1575</f>
        <v>12096583.452493148</v>
      </c>
      <c r="D3" s="5" t="s">
        <v>12</v>
      </c>
    </row>
    <row r="4" spans="1:4" x14ac:dyDescent="0.25">
      <c r="A4" s="1">
        <v>42430</v>
      </c>
      <c r="B4" s="2">
        <f>'[1]Garantias Mensuales'!$B1576</f>
        <v>1000000000</v>
      </c>
      <c r="C4" s="5">
        <f>'[1]Garantias Mensuales'!$P1576</f>
        <v>0</v>
      </c>
      <c r="D4" s="5" t="s">
        <v>12</v>
      </c>
    </row>
    <row r="5" spans="1:4" x14ac:dyDescent="0.25">
      <c r="A5" s="1">
        <v>42430</v>
      </c>
      <c r="B5" s="2">
        <f>'[1]Garantias Mensuales'!$B1577</f>
        <v>5000000000</v>
      </c>
      <c r="C5" s="5">
        <f>'[1]Garantias Mensuales'!$P1577</f>
        <v>319178.08219178079</v>
      </c>
      <c r="D5" s="5" t="s">
        <v>10</v>
      </c>
    </row>
    <row r="6" spans="1:4" x14ac:dyDescent="0.25">
      <c r="A6" s="8" t="s">
        <v>11</v>
      </c>
      <c r="B6" s="9">
        <f>SUM(B3:B5)</f>
        <v>90000000000</v>
      </c>
      <c r="C6" s="9">
        <f>SUM(C3:C5)</f>
        <v>12415761.534684928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5"/>
  <sheetViews>
    <sheetView workbookViewId="0">
      <selection activeCell="C19" sqref="C19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3" width="14.5703125" bestFit="1" customWidth="1"/>
    <col min="4" max="4" width="12.28515625" bestFit="1" customWidth="1"/>
  </cols>
  <sheetData>
    <row r="2" spans="1:4" x14ac:dyDescent="0.25">
      <c r="A2" s="8" t="s">
        <v>1</v>
      </c>
      <c r="B2" s="8" t="s">
        <v>2</v>
      </c>
      <c r="C2" s="8" t="s">
        <v>9</v>
      </c>
      <c r="D2" s="8" t="s">
        <v>8</v>
      </c>
    </row>
    <row r="3" spans="1:4" x14ac:dyDescent="0.25">
      <c r="A3" s="1">
        <v>42461</v>
      </c>
      <c r="B3" s="2">
        <v>65000000000</v>
      </c>
      <c r="C3" s="5">
        <v>6223972.6027397262</v>
      </c>
      <c r="D3" s="5" t="s">
        <v>13</v>
      </c>
    </row>
    <row r="4" spans="1:4" x14ac:dyDescent="0.25">
      <c r="A4" s="1">
        <f>+A3</f>
        <v>42461</v>
      </c>
      <c r="B4" s="2">
        <v>26000000000</v>
      </c>
      <c r="C4" s="5">
        <v>49755369.429761015</v>
      </c>
      <c r="D4" s="5" t="s">
        <v>0</v>
      </c>
    </row>
    <row r="5" spans="1:4" x14ac:dyDescent="0.25">
      <c r="A5" s="8" t="s">
        <v>11</v>
      </c>
      <c r="B5" s="9">
        <f>SUM(B3:B4)</f>
        <v>91000000000</v>
      </c>
      <c r="C5" s="9">
        <f>SUM(C3:C4)</f>
        <v>55979342.032500744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5"/>
  <sheetViews>
    <sheetView workbookViewId="0">
      <selection activeCell="D11" sqref="D11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3" width="14.5703125" bestFit="1" customWidth="1"/>
    <col min="4" max="4" width="12.28515625" bestFit="1" customWidth="1"/>
  </cols>
  <sheetData>
    <row r="2" spans="1:4" x14ac:dyDescent="0.25">
      <c r="A2" s="8" t="s">
        <v>1</v>
      </c>
      <c r="B2" s="8" t="s">
        <v>2</v>
      </c>
      <c r="C2" s="8" t="s">
        <v>9</v>
      </c>
      <c r="D2" s="8" t="s">
        <v>8</v>
      </c>
    </row>
    <row r="3" spans="1:4" x14ac:dyDescent="0.25">
      <c r="A3" s="1">
        <v>42491</v>
      </c>
      <c r="B3" s="2">
        <v>1000000000</v>
      </c>
      <c r="C3" s="5">
        <v>1830399.7739153423</v>
      </c>
      <c r="D3" s="5" t="s">
        <v>0</v>
      </c>
    </row>
    <row r="4" spans="1:4" x14ac:dyDescent="0.25">
      <c r="A4" s="1">
        <f>+A3</f>
        <v>42491</v>
      </c>
      <c r="B4" s="2">
        <v>65000000000</v>
      </c>
      <c r="C4" s="5">
        <v>4149315.0684931506</v>
      </c>
      <c r="D4" s="5" t="s">
        <v>10</v>
      </c>
    </row>
    <row r="5" spans="1:4" x14ac:dyDescent="0.25">
      <c r="A5" s="8" t="s">
        <v>11</v>
      </c>
      <c r="B5" s="9">
        <f>SUM(B3:B4)</f>
        <v>66000000000</v>
      </c>
      <c r="C5" s="9">
        <f>SUM(C3:C4)</f>
        <v>5979714.8424084932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D4"/>
  <sheetViews>
    <sheetView workbookViewId="0">
      <selection activeCell="F23" sqref="F23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3" width="14.5703125" bestFit="1" customWidth="1"/>
    <col min="4" max="4" width="12.28515625" bestFit="1" customWidth="1"/>
  </cols>
  <sheetData>
    <row r="2" spans="1:4" x14ac:dyDescent="0.25">
      <c r="A2" s="8" t="s">
        <v>1</v>
      </c>
      <c r="B2" s="8" t="s">
        <v>2</v>
      </c>
      <c r="C2" s="8" t="s">
        <v>9</v>
      </c>
      <c r="D2" s="8" t="s">
        <v>8</v>
      </c>
    </row>
    <row r="3" spans="1:4" x14ac:dyDescent="0.25">
      <c r="A3" s="1">
        <v>42522</v>
      </c>
      <c r="B3" s="2">
        <v>64100000000</v>
      </c>
      <c r="C3" s="5">
        <v>7160760.2739726016</v>
      </c>
      <c r="D3" s="5" t="s">
        <v>10</v>
      </c>
    </row>
    <row r="4" spans="1:4" x14ac:dyDescent="0.25">
      <c r="A4" s="8" t="s">
        <v>11</v>
      </c>
      <c r="B4" s="9">
        <f>SUM(B3:B3)</f>
        <v>64100000000</v>
      </c>
      <c r="C4" s="9">
        <f>SUM(C3:C3)</f>
        <v>7160760.2739726016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D4"/>
  <sheetViews>
    <sheetView workbookViewId="0">
      <selection activeCell="A3" sqref="A3:D3"/>
    </sheetView>
  </sheetViews>
  <sheetFormatPr baseColWidth="10" defaultRowHeight="15" x14ac:dyDescent="0.25"/>
  <cols>
    <col min="1" max="1" width="12.85546875" bestFit="1" customWidth="1"/>
    <col min="2" max="2" width="17.85546875" bestFit="1" customWidth="1"/>
    <col min="3" max="3" width="14.5703125" bestFit="1" customWidth="1"/>
    <col min="4" max="4" width="12.28515625" bestFit="1" customWidth="1"/>
  </cols>
  <sheetData>
    <row r="2" spans="1:4" x14ac:dyDescent="0.25">
      <c r="A2" s="8" t="s">
        <v>1</v>
      </c>
      <c r="B2" s="8" t="s">
        <v>2</v>
      </c>
      <c r="C2" s="8" t="s">
        <v>9</v>
      </c>
      <c r="D2" s="8" t="s">
        <v>8</v>
      </c>
    </row>
    <row r="3" spans="1:4" x14ac:dyDescent="0.25">
      <c r="A3" s="1">
        <v>42552</v>
      </c>
      <c r="B3" s="2">
        <v>56000000000</v>
      </c>
      <c r="C3" s="5">
        <v>5362191.7808219185</v>
      </c>
      <c r="D3" s="5" t="s">
        <v>10</v>
      </c>
    </row>
    <row r="4" spans="1:4" x14ac:dyDescent="0.25">
      <c r="A4" s="8" t="s">
        <v>11</v>
      </c>
      <c r="B4" s="9">
        <f>SUM(B3:B3)</f>
        <v>56000000000</v>
      </c>
      <c r="C4" s="9">
        <f>SUM(C3:C3)</f>
        <v>5362191.7808219185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6"/>
  <sheetViews>
    <sheetView zoomScale="90" zoomScaleNormal="90" workbookViewId="0">
      <selection activeCell="A2" sqref="A2:D5"/>
    </sheetView>
  </sheetViews>
  <sheetFormatPr baseColWidth="10" defaultRowHeight="15" x14ac:dyDescent="0.25"/>
  <cols>
    <col min="1" max="1" width="13.28515625" customWidth="1"/>
    <col min="2" max="2" width="24.140625" customWidth="1"/>
    <col min="3" max="3" width="19.28515625" customWidth="1"/>
    <col min="4" max="4" width="12.28515625" bestFit="1" customWidth="1"/>
    <col min="5" max="17" width="11.42578125" style="10"/>
  </cols>
  <sheetData>
    <row r="1" spans="1:17" s="10" customFormat="1" x14ac:dyDescent="0.25"/>
    <row r="2" spans="1:17" ht="18" customHeight="1" x14ac:dyDescent="0.25">
      <c r="A2" s="14" t="s">
        <v>1</v>
      </c>
      <c r="B2" s="14" t="s">
        <v>2</v>
      </c>
      <c r="C2" s="14" t="s">
        <v>9</v>
      </c>
      <c r="D2" s="14" t="s">
        <v>8</v>
      </c>
    </row>
    <row r="3" spans="1:17" s="12" customFormat="1" ht="24" customHeight="1" x14ac:dyDescent="0.25">
      <c r="A3" s="15">
        <v>42583</v>
      </c>
      <c r="B3" s="17">
        <v>48300000000</v>
      </c>
      <c r="C3" s="17">
        <v>93770850</v>
      </c>
      <c r="D3" s="16" t="s">
        <v>14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s="12" customFormat="1" ht="19.5" customHeight="1" x14ac:dyDescent="0.25">
      <c r="A4" s="15">
        <v>42583</v>
      </c>
      <c r="B4" s="18">
        <v>1675095663</v>
      </c>
      <c r="C4" s="18">
        <v>481188.44</v>
      </c>
      <c r="D4" s="16" t="s">
        <v>15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s="10" customFormat="1" ht="14.25" customHeight="1" x14ac:dyDescent="0.25">
      <c r="A5" s="14" t="s">
        <v>11</v>
      </c>
      <c r="B5" s="19">
        <f>SUM(B3:B4)</f>
        <v>49975095663</v>
      </c>
      <c r="C5" s="19">
        <f>SUM(C3:C4)</f>
        <v>94252038.439999998</v>
      </c>
      <c r="D5" s="14"/>
    </row>
    <row r="6" spans="1:17" s="10" customFormat="1" x14ac:dyDescent="0.25"/>
    <row r="7" spans="1:17" s="10" customFormat="1" x14ac:dyDescent="0.25"/>
    <row r="8" spans="1:17" s="10" customFormat="1" x14ac:dyDescent="0.25"/>
    <row r="9" spans="1:17" s="10" customFormat="1" x14ac:dyDescent="0.25"/>
    <row r="10" spans="1:17" s="10" customFormat="1" x14ac:dyDescent="0.25"/>
    <row r="11" spans="1:17" s="10" customFormat="1" x14ac:dyDescent="0.25"/>
    <row r="12" spans="1:17" s="10" customFormat="1" x14ac:dyDescent="0.25"/>
    <row r="13" spans="1:17" s="10" customFormat="1" x14ac:dyDescent="0.25"/>
    <row r="14" spans="1:17" s="10" customFormat="1" x14ac:dyDescent="0.25"/>
    <row r="15" spans="1:17" s="10" customFormat="1" x14ac:dyDescent="0.25"/>
    <row r="16" spans="1:17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34</vt:i4>
      </vt:variant>
    </vt:vector>
  </HeadingPairs>
  <TitlesOfParts>
    <vt:vector size="34" baseType="lpstr">
      <vt:lpstr>12-2015</vt:lpstr>
      <vt:lpstr>01-2016</vt:lpstr>
      <vt:lpstr>02-2016</vt:lpstr>
      <vt:lpstr>03-2016</vt:lpstr>
      <vt:lpstr>04-2016</vt:lpstr>
      <vt:lpstr>05-2016</vt:lpstr>
      <vt:lpstr>06-2016</vt:lpstr>
      <vt:lpstr>07-2016</vt:lpstr>
      <vt:lpstr>08-2016</vt:lpstr>
      <vt:lpstr>09-2016</vt:lpstr>
      <vt:lpstr>10-2016</vt:lpstr>
      <vt:lpstr>11-2016</vt:lpstr>
      <vt:lpstr>12-2016</vt:lpstr>
      <vt:lpstr>01-2017</vt:lpstr>
      <vt:lpstr>02-2017</vt:lpstr>
      <vt:lpstr>04-2017</vt:lpstr>
      <vt:lpstr>05-2017</vt:lpstr>
      <vt:lpstr>06-2017</vt:lpstr>
      <vt:lpstr>07-2017</vt:lpstr>
      <vt:lpstr>08-2017</vt:lpstr>
      <vt:lpstr>09-2017</vt:lpstr>
      <vt:lpstr>10-2017</vt:lpstr>
      <vt:lpstr>11-2017</vt:lpstr>
      <vt:lpstr>12-2017</vt:lpstr>
      <vt:lpstr>01-2018</vt:lpstr>
      <vt:lpstr>02-2018</vt:lpstr>
      <vt:lpstr>03-2018</vt:lpstr>
      <vt:lpstr>04-2018</vt:lpstr>
      <vt:lpstr>05-2018</vt:lpstr>
      <vt:lpstr>06-2018</vt:lpstr>
      <vt:lpstr>07-2018</vt:lpstr>
      <vt:lpstr>08-2018</vt:lpstr>
      <vt:lpstr>09-2018</vt:lpstr>
      <vt:lpstr>10-2018</vt:lpstr>
    </vt:vector>
  </TitlesOfParts>
  <Company>ENDESA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co52501735</dc:creator>
  <cp:lastModifiedBy>Usuario</cp:lastModifiedBy>
  <cp:lastPrinted>2018-01-29T16:08:43Z</cp:lastPrinted>
  <dcterms:created xsi:type="dcterms:W3CDTF">2016-02-02T14:34:28Z</dcterms:created>
  <dcterms:modified xsi:type="dcterms:W3CDTF">2018-10-30T16:33:53Z</dcterms:modified>
</cp:coreProperties>
</file>